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8_{805B852E-E471-403D-A067-ADE41C3EC86F}" xr6:coauthVersionLast="47" xr6:coauthVersionMax="47" xr10:uidLastSave="{00000000-0000-0000-0000-000000000000}"/>
  <bookViews>
    <workbookView xWindow="-28920" yWindow="-120" windowWidth="29040" windowHeight="15720" xr2:uid="{720A2D07-7ACA-49E2-8B96-0AE21AE1550C}"/>
  </bookViews>
  <sheets>
    <sheet name="8" sheetId="2" r:id="rId1"/>
    <sheet name="Sheet1" sheetId="1" r:id="rId2"/>
  </sheets>
  <externalReferences>
    <externalReference r:id="rId3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'8'!$A$1:$AH$38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2" l="1"/>
  <c r="AG27" i="2"/>
  <c r="AF27" i="2"/>
  <c r="AH27" i="2" s="1"/>
  <c r="AC27" i="2"/>
  <c r="AB27" i="2"/>
  <c r="AD27" i="2" s="1"/>
  <c r="Y27" i="2"/>
  <c r="X27" i="2"/>
  <c r="U27" i="2"/>
  <c r="V27" i="2" s="1"/>
  <c r="T27" i="2"/>
  <c r="S27" i="2"/>
  <c r="E27" i="2"/>
  <c r="D27" i="2"/>
  <c r="C27" i="2"/>
  <c r="H27" i="2" s="1"/>
  <c r="B27" i="2"/>
  <c r="AG26" i="2"/>
  <c r="AF26" i="2"/>
  <c r="AH26" i="2" s="1"/>
  <c r="AC26" i="2"/>
  <c r="AB26" i="2"/>
  <c r="AD26" i="2" s="1"/>
  <c r="AE26" i="2" s="1"/>
  <c r="Y26" i="2"/>
  <c r="Z26" i="2" s="1"/>
  <c r="X26" i="2"/>
  <c r="U26" i="2"/>
  <c r="T26" i="2"/>
  <c r="E26" i="2"/>
  <c r="G26" i="2" s="1"/>
  <c r="D26" i="2"/>
  <c r="C26" i="2"/>
  <c r="B26" i="2"/>
  <c r="S26" i="2" s="1"/>
  <c r="AG25" i="2"/>
  <c r="AF25" i="2"/>
  <c r="AH25" i="2" s="1"/>
  <c r="AC25" i="2"/>
  <c r="AB25" i="2"/>
  <c r="AD25" i="2" s="1"/>
  <c r="AE25" i="2" s="1"/>
  <c r="Y25" i="2"/>
  <c r="X25" i="2"/>
  <c r="Z25" i="2" s="1"/>
  <c r="U25" i="2"/>
  <c r="V25" i="2" s="1"/>
  <c r="T25" i="2"/>
  <c r="E25" i="2"/>
  <c r="G25" i="2" s="1"/>
  <c r="D25" i="2"/>
  <c r="C25" i="2"/>
  <c r="B25" i="2"/>
  <c r="S25" i="2" s="1"/>
  <c r="AG24" i="2"/>
  <c r="AF24" i="2"/>
  <c r="AH24" i="2" s="1"/>
  <c r="AC24" i="2"/>
  <c r="AB24" i="2"/>
  <c r="AD24" i="2" s="1"/>
  <c r="AE24" i="2" s="1"/>
  <c r="Z24" i="2"/>
  <c r="Y24" i="2"/>
  <c r="X24" i="2"/>
  <c r="U24" i="2"/>
  <c r="V24" i="2" s="1"/>
  <c r="T24" i="2"/>
  <c r="E24" i="2"/>
  <c r="D24" i="2"/>
  <c r="C24" i="2"/>
  <c r="B24" i="2"/>
  <c r="S24" i="2" s="1"/>
  <c r="AG23" i="2"/>
  <c r="AF23" i="2"/>
  <c r="AC23" i="2"/>
  <c r="AB23" i="2"/>
  <c r="AD23" i="2" s="1"/>
  <c r="AE23" i="2" s="1"/>
  <c r="Y23" i="2"/>
  <c r="X23" i="2"/>
  <c r="Z23" i="2" s="1"/>
  <c r="V23" i="2"/>
  <c r="AA23" i="2" s="1"/>
  <c r="I23" i="2" s="1"/>
  <c r="U23" i="2"/>
  <c r="T23" i="2"/>
  <c r="E23" i="2"/>
  <c r="H23" i="2" s="1"/>
  <c r="D23" i="2"/>
  <c r="G23" i="2" s="1"/>
  <c r="C23" i="2"/>
  <c r="B23" i="2"/>
  <c r="S23" i="2" s="1"/>
  <c r="AG22" i="2"/>
  <c r="AF22" i="2"/>
  <c r="AC22" i="2"/>
  <c r="AD22" i="2" s="1"/>
  <c r="AE22" i="2" s="1"/>
  <c r="AB22" i="2"/>
  <c r="Y22" i="2"/>
  <c r="Z22" i="2" s="1"/>
  <c r="X22" i="2"/>
  <c r="U22" i="2"/>
  <c r="T22" i="2"/>
  <c r="E22" i="2"/>
  <c r="D22" i="2"/>
  <c r="C22" i="2"/>
  <c r="B22" i="2"/>
  <c r="S22" i="2" s="1"/>
  <c r="AG21" i="2"/>
  <c r="AF21" i="2"/>
  <c r="AH21" i="2" s="1"/>
  <c r="AC21" i="2"/>
  <c r="AB21" i="2"/>
  <c r="AD21" i="2" s="1"/>
  <c r="AE21" i="2" s="1"/>
  <c r="Y21" i="2"/>
  <c r="X21" i="2"/>
  <c r="Z21" i="2" s="1"/>
  <c r="U21" i="2"/>
  <c r="V21" i="2" s="1"/>
  <c r="T21" i="2"/>
  <c r="S21" i="2"/>
  <c r="H21" i="2"/>
  <c r="E21" i="2"/>
  <c r="D21" i="2"/>
  <c r="C21" i="2"/>
  <c r="B21" i="2"/>
  <c r="AG20" i="2"/>
  <c r="AF20" i="2"/>
  <c r="AH20" i="2" s="1"/>
  <c r="AC20" i="2"/>
  <c r="AB20" i="2"/>
  <c r="AD20" i="2" s="1"/>
  <c r="AE20" i="2" s="1"/>
  <c r="Y20" i="2"/>
  <c r="Z20" i="2" s="1"/>
  <c r="X20" i="2"/>
  <c r="U20" i="2"/>
  <c r="T20" i="2"/>
  <c r="E20" i="2"/>
  <c r="H20" i="2" s="1"/>
  <c r="D20" i="2"/>
  <c r="C20" i="2"/>
  <c r="B20" i="2"/>
  <c r="S20" i="2" s="1"/>
  <c r="AG19" i="2"/>
  <c r="AF19" i="2"/>
  <c r="AH19" i="2" s="1"/>
  <c r="AC19" i="2"/>
  <c r="AB19" i="2"/>
  <c r="Y19" i="2"/>
  <c r="X19" i="2"/>
  <c r="Z19" i="2" s="1"/>
  <c r="U19" i="2"/>
  <c r="V19" i="2" s="1"/>
  <c r="AA19" i="2" s="1"/>
  <c r="I19" i="2" s="1"/>
  <c r="T19" i="2"/>
  <c r="E19" i="2"/>
  <c r="H19" i="2" s="1"/>
  <c r="D19" i="2"/>
  <c r="C19" i="2"/>
  <c r="B19" i="2"/>
  <c r="S19" i="2" s="1"/>
  <c r="AG18" i="2"/>
  <c r="AF18" i="2"/>
  <c r="AH18" i="2" s="1"/>
  <c r="AD18" i="2"/>
  <c r="AE18" i="2" s="1"/>
  <c r="AC18" i="2"/>
  <c r="AB18" i="2"/>
  <c r="Z18" i="2"/>
  <c r="Y18" i="2"/>
  <c r="X18" i="2"/>
  <c r="U18" i="2"/>
  <c r="T18" i="2"/>
  <c r="E18" i="2"/>
  <c r="H18" i="2" s="1"/>
  <c r="D18" i="2"/>
  <c r="C18" i="2"/>
  <c r="B18" i="2"/>
  <c r="S18" i="2" s="1"/>
  <c r="AG17" i="2"/>
  <c r="AF17" i="2"/>
  <c r="AC17" i="2"/>
  <c r="AB17" i="2"/>
  <c r="AD17" i="2" s="1"/>
  <c r="Y17" i="2"/>
  <c r="X17" i="2"/>
  <c r="Z17" i="2" s="1"/>
  <c r="U17" i="2"/>
  <c r="V17" i="2" s="1"/>
  <c r="AA17" i="2" s="1"/>
  <c r="I17" i="2" s="1"/>
  <c r="T17" i="2"/>
  <c r="S17" i="2"/>
  <c r="E17" i="2"/>
  <c r="H17" i="2" s="1"/>
  <c r="D17" i="2"/>
  <c r="G17" i="2" s="1"/>
  <c r="C17" i="2"/>
  <c r="B17" i="2"/>
  <c r="AG16" i="2"/>
  <c r="AF16" i="2"/>
  <c r="AC16" i="2"/>
  <c r="AB16" i="2"/>
  <c r="AD16" i="2" s="1"/>
  <c r="AE16" i="2" s="1"/>
  <c r="Y16" i="2"/>
  <c r="Z16" i="2" s="1"/>
  <c r="X16" i="2"/>
  <c r="U16" i="2"/>
  <c r="T16" i="2"/>
  <c r="E16" i="2"/>
  <c r="D16" i="2"/>
  <c r="C16" i="2"/>
  <c r="B16" i="2"/>
  <c r="S16" i="2" s="1"/>
  <c r="AG15" i="2"/>
  <c r="AF15" i="2"/>
  <c r="AH15" i="2" s="1"/>
  <c r="AC15" i="2"/>
  <c r="AB15" i="2"/>
  <c r="AD15" i="2" s="1"/>
  <c r="AE15" i="2" s="1"/>
  <c r="Y15" i="2"/>
  <c r="X15" i="2"/>
  <c r="U15" i="2"/>
  <c r="V15" i="2" s="1"/>
  <c r="T15" i="2"/>
  <c r="E15" i="2"/>
  <c r="D15" i="2"/>
  <c r="C15" i="2"/>
  <c r="H15" i="2" s="1"/>
  <c r="B15" i="2"/>
  <c r="S15" i="2" s="1"/>
  <c r="AG14" i="2"/>
  <c r="AF14" i="2"/>
  <c r="AH14" i="2" s="1"/>
  <c r="AC14" i="2"/>
  <c r="AB14" i="2"/>
  <c r="AD14" i="2" s="1"/>
  <c r="AE14" i="2" s="1"/>
  <c r="Y14" i="2"/>
  <c r="Z14" i="2" s="1"/>
  <c r="X14" i="2"/>
  <c r="U14" i="2"/>
  <c r="T14" i="2"/>
  <c r="E14" i="2"/>
  <c r="D14" i="2"/>
  <c r="C14" i="2"/>
  <c r="B14" i="2"/>
  <c r="S14" i="2" s="1"/>
  <c r="AG13" i="2"/>
  <c r="AF13" i="2"/>
  <c r="AH13" i="2" s="1"/>
  <c r="AC13" i="2"/>
  <c r="AB13" i="2"/>
  <c r="Y13" i="2"/>
  <c r="X13" i="2"/>
  <c r="U13" i="2"/>
  <c r="V13" i="2" s="1"/>
  <c r="T13" i="2"/>
  <c r="E13" i="2"/>
  <c r="H13" i="2" s="1"/>
  <c r="D13" i="2"/>
  <c r="C13" i="2"/>
  <c r="B13" i="2"/>
  <c r="S13" i="2" s="1"/>
  <c r="AG12" i="2"/>
  <c r="AF12" i="2"/>
  <c r="AH12" i="2" s="1"/>
  <c r="AD12" i="2"/>
  <c r="AC12" i="2"/>
  <c r="AB12" i="2"/>
  <c r="Y12" i="2"/>
  <c r="Z12" i="2" s="1"/>
  <c r="X12" i="2"/>
  <c r="U12" i="2"/>
  <c r="V12" i="2" s="1"/>
  <c r="T12" i="2"/>
  <c r="E12" i="2"/>
  <c r="D12" i="2"/>
  <c r="C12" i="2"/>
  <c r="B12" i="2"/>
  <c r="S12" i="2" s="1"/>
  <c r="AG11" i="2"/>
  <c r="AF11" i="2"/>
  <c r="AC11" i="2"/>
  <c r="AB11" i="2"/>
  <c r="AD11" i="2" s="1"/>
  <c r="AE11" i="2" s="1"/>
  <c r="Y11" i="2"/>
  <c r="X11" i="2"/>
  <c r="U11" i="2"/>
  <c r="T11" i="2"/>
  <c r="V11" i="2" s="1"/>
  <c r="S11" i="2"/>
  <c r="E11" i="2"/>
  <c r="H11" i="2" s="1"/>
  <c r="D11" i="2"/>
  <c r="G11" i="2" s="1"/>
  <c r="C11" i="2"/>
  <c r="B11" i="2"/>
  <c r="AG10" i="2"/>
  <c r="AF10" i="2"/>
  <c r="AH10" i="2" s="1"/>
  <c r="AC10" i="2"/>
  <c r="AB10" i="2"/>
  <c r="AD10" i="2" s="1"/>
  <c r="AE10" i="2" s="1"/>
  <c r="Y10" i="2"/>
  <c r="Z10" i="2" s="1"/>
  <c r="X10" i="2"/>
  <c r="U10" i="2"/>
  <c r="T10" i="2"/>
  <c r="R10" i="2"/>
  <c r="E10" i="2"/>
  <c r="D10" i="2"/>
  <c r="C10" i="2"/>
  <c r="B10" i="2"/>
  <c r="S10" i="2" s="1"/>
  <c r="A10" i="2"/>
  <c r="A11" i="2" s="1"/>
  <c r="AG9" i="2"/>
  <c r="AF9" i="2"/>
  <c r="AH9" i="2" s="1"/>
  <c r="AC9" i="2"/>
  <c r="AB9" i="2"/>
  <c r="Y9" i="2"/>
  <c r="X9" i="2"/>
  <c r="U9" i="2"/>
  <c r="V9" i="2" s="1"/>
  <c r="T9" i="2"/>
  <c r="E9" i="2"/>
  <c r="H9" i="2" s="1"/>
  <c r="D9" i="2"/>
  <c r="C9" i="2"/>
  <c r="B9" i="2"/>
  <c r="S9" i="2" s="1"/>
  <c r="A9" i="2"/>
  <c r="R9" i="2" s="1"/>
  <c r="A3" i="2"/>
  <c r="R3" i="2" s="1"/>
  <c r="R1" i="2"/>
  <c r="Q1" i="2"/>
  <c r="AH1" i="2" s="1"/>
  <c r="A1" i="2"/>
  <c r="J17" i="2" l="1"/>
  <c r="J19" i="2"/>
  <c r="K23" i="2"/>
  <c r="V22" i="2"/>
  <c r="AA22" i="2" s="1"/>
  <c r="I22" i="2" s="1"/>
  <c r="Z11" i="2"/>
  <c r="AA11" i="2" s="1"/>
  <c r="I11" i="2" s="1"/>
  <c r="J11" i="2" s="1"/>
  <c r="K11" i="2" s="1"/>
  <c r="G10" i="2"/>
  <c r="G15" i="2"/>
  <c r="H24" i="2"/>
  <c r="J24" i="2" s="1"/>
  <c r="AH11" i="2"/>
  <c r="M11" i="2" s="1"/>
  <c r="O11" i="2" s="1"/>
  <c r="V14" i="2"/>
  <c r="AA14" i="2" s="1"/>
  <c r="I14" i="2" s="1"/>
  <c r="AH16" i="2"/>
  <c r="Z27" i="2"/>
  <c r="AA27" i="2" s="1"/>
  <c r="I27" i="2" s="1"/>
  <c r="J27" i="2" s="1"/>
  <c r="G12" i="2"/>
  <c r="V16" i="2"/>
  <c r="AA16" i="2" s="1"/>
  <c r="I16" i="2" s="1"/>
  <c r="AA12" i="2"/>
  <c r="I12" i="2" s="1"/>
  <c r="AA25" i="2"/>
  <c r="I25" i="2" s="1"/>
  <c r="G19" i="2"/>
  <c r="K19" i="2" s="1"/>
  <c r="G14" i="2"/>
  <c r="V18" i="2"/>
  <c r="AA18" i="2" s="1"/>
  <c r="I18" i="2" s="1"/>
  <c r="J18" i="2" s="1"/>
  <c r="AE12" i="2"/>
  <c r="N12" i="2" s="1"/>
  <c r="AE17" i="2"/>
  <c r="M17" i="2" s="1"/>
  <c r="J20" i="2"/>
  <c r="J23" i="2"/>
  <c r="AA24" i="2"/>
  <c r="I24" i="2" s="1"/>
  <c r="Z9" i="2"/>
  <c r="AA9" i="2" s="1"/>
  <c r="I9" i="2" s="1"/>
  <c r="J9" i="2" s="1"/>
  <c r="K9" i="2" s="1"/>
  <c r="V10" i="2"/>
  <c r="AA10" i="2" s="1"/>
  <c r="I10" i="2" s="1"/>
  <c r="Z13" i="2"/>
  <c r="AA13" i="2" s="1"/>
  <c r="I13" i="2" s="1"/>
  <c r="J13" i="2" s="1"/>
  <c r="K13" i="2" s="1"/>
  <c r="G21" i="2"/>
  <c r="H25" i="2"/>
  <c r="AE27" i="2"/>
  <c r="N27" i="2" s="1"/>
  <c r="AD9" i="2"/>
  <c r="AE9" i="2" s="1"/>
  <c r="M9" i="2" s="1"/>
  <c r="AD13" i="2"/>
  <c r="AE13" i="2" s="1"/>
  <c r="N13" i="2" s="1"/>
  <c r="H16" i="2"/>
  <c r="J16" i="2" s="1"/>
  <c r="AH17" i="2"/>
  <c r="V20" i="2"/>
  <c r="AA20" i="2" s="1"/>
  <c r="I20" i="2" s="1"/>
  <c r="AH22" i="2"/>
  <c r="G9" i="2"/>
  <c r="G13" i="2"/>
  <c r="Z15" i="2"/>
  <c r="AD19" i="2"/>
  <c r="AE19" i="2" s="1"/>
  <c r="N19" i="2" s="1"/>
  <c r="H22" i="2"/>
  <c r="J22" i="2" s="1"/>
  <c r="AH23" i="2"/>
  <c r="M23" i="2" s="1"/>
  <c r="V26" i="2"/>
  <c r="AA26" i="2" s="1"/>
  <c r="I26" i="2" s="1"/>
  <c r="G27" i="2"/>
  <c r="K27" i="2" s="1"/>
  <c r="A12" i="2"/>
  <c r="R11" i="2"/>
  <c r="N24" i="2"/>
  <c r="M24" i="2"/>
  <c r="O24" i="2" s="1"/>
  <c r="N10" i="2"/>
  <c r="M10" i="2"/>
  <c r="M15" i="2"/>
  <c r="N15" i="2"/>
  <c r="AA21" i="2"/>
  <c r="I21" i="2" s="1"/>
  <c r="J21" i="2" s="1"/>
  <c r="K21" i="2" s="1"/>
  <c r="M25" i="2"/>
  <c r="N25" i="2"/>
  <c r="N16" i="2"/>
  <c r="M16" i="2"/>
  <c r="N26" i="2"/>
  <c r="M26" i="2"/>
  <c r="N22" i="2"/>
  <c r="M22" i="2"/>
  <c r="N11" i="2"/>
  <c r="N20" i="2"/>
  <c r="M20" i="2"/>
  <c r="O20" i="2" s="1"/>
  <c r="M21" i="2"/>
  <c r="N21" i="2"/>
  <c r="K17" i="2"/>
  <c r="N18" i="2"/>
  <c r="M18" i="2"/>
  <c r="O18" i="2" s="1"/>
  <c r="K12" i="2"/>
  <c r="AA15" i="2"/>
  <c r="I15" i="2" s="1"/>
  <c r="J15" i="2" s="1"/>
  <c r="K15" i="2"/>
  <c r="N23" i="2"/>
  <c r="N14" i="2"/>
  <c r="M14" i="2"/>
  <c r="O14" i="2" s="1"/>
  <c r="M19" i="2"/>
  <c r="G16" i="2"/>
  <c r="G20" i="2"/>
  <c r="G22" i="2"/>
  <c r="G24" i="2"/>
  <c r="H10" i="2"/>
  <c r="J10" i="2" s="1"/>
  <c r="K10" i="2" s="1"/>
  <c r="H12" i="2"/>
  <c r="J12" i="2" s="1"/>
  <c r="H26" i="2"/>
  <c r="J26" i="2" s="1"/>
  <c r="K26" i="2" s="1"/>
  <c r="G18" i="2"/>
  <c r="H14" i="2"/>
  <c r="J14" i="2" s="1"/>
  <c r="K14" i="2" s="1"/>
  <c r="Q14" i="2" s="1"/>
  <c r="Q11" i="2" l="1"/>
  <c r="N9" i="2"/>
  <c r="K24" i="2"/>
  <c r="M27" i="2"/>
  <c r="O27" i="2" s="1"/>
  <c r="J25" i="2"/>
  <c r="K25" i="2" s="1"/>
  <c r="K20" i="2"/>
  <c r="Q20" i="2" s="1"/>
  <c r="M13" i="2"/>
  <c r="O13" i="2" s="1"/>
  <c r="Q13" i="2" s="1"/>
  <c r="O22" i="2"/>
  <c r="O10" i="2"/>
  <c r="Q10" i="2" s="1"/>
  <c r="K16" i="2"/>
  <c r="N17" i="2"/>
  <c r="O17" i="2" s="1"/>
  <c r="Q17" i="2" s="1"/>
  <c r="M12" i="2"/>
  <c r="O12" i="2" s="1"/>
  <c r="O15" i="2"/>
  <c r="Q15" i="2"/>
  <c r="K18" i="2"/>
  <c r="Q18" i="2" s="1"/>
  <c r="O26" i="2"/>
  <c r="Q26" i="2" s="1"/>
  <c r="Q12" i="2"/>
  <c r="O16" i="2"/>
  <c r="Q27" i="2"/>
  <c r="Q24" i="2"/>
  <c r="O21" i="2"/>
  <c r="Q21" i="2" s="1"/>
  <c r="O19" i="2"/>
  <c r="Q19" i="2" s="1"/>
  <c r="K22" i="2"/>
  <c r="O23" i="2"/>
  <c r="Q23" i="2" s="1"/>
  <c r="O9" i="2"/>
  <c r="Q9" i="2" s="1"/>
  <c r="O25" i="2"/>
  <c r="Q25" i="2" s="1"/>
  <c r="A13" i="2"/>
  <c r="R12" i="2"/>
  <c r="Q16" i="2" l="1"/>
  <c r="Q22" i="2"/>
  <c r="A14" i="2"/>
  <c r="R13" i="2"/>
  <c r="A15" i="2" l="1"/>
  <c r="R14" i="2"/>
  <c r="A16" i="2" l="1"/>
  <c r="R15" i="2"/>
  <c r="A17" i="2" l="1"/>
  <c r="R16" i="2"/>
  <c r="A18" i="2" l="1"/>
  <c r="R17" i="2"/>
  <c r="A19" i="2" l="1"/>
  <c r="R18" i="2"/>
  <c r="A20" i="2" l="1"/>
  <c r="R19" i="2"/>
  <c r="A21" i="2" l="1"/>
  <c r="R20" i="2"/>
  <c r="A22" i="2" l="1"/>
  <c r="R21" i="2"/>
  <c r="A23" i="2" l="1"/>
  <c r="R22" i="2"/>
  <c r="A24" i="2" l="1"/>
  <c r="R23" i="2"/>
  <c r="A25" i="2" l="1"/>
  <c r="R24" i="2"/>
  <c r="A26" i="2" l="1"/>
  <c r="R25" i="2"/>
  <c r="A27" i="2" l="1"/>
  <c r="R27" i="2" s="1"/>
  <c r="R26" i="2"/>
</calcChain>
</file>

<file path=xl/sharedStrings.xml><?xml version="1.0" encoding="utf-8"?>
<sst xmlns="http://schemas.openxmlformats.org/spreadsheetml/2006/main" count="74" uniqueCount="48">
  <si>
    <t>Page 1 of 2</t>
  </si>
  <si>
    <t>Page 2 of 2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</si>
  <si>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</si>
  <si>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</si>
  <si>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</si>
  <si>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</si>
  <si>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</si>
  <si>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</si>
  <si>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</si>
  <si>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</si>
  <si>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</si>
  <si>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</si>
  <si>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Adjustment</t>
  </si>
  <si>
    <t>Adjusted</t>
  </si>
  <si>
    <t>"sv" Factor</t>
  </si>
  <si>
    <t>Chg</t>
  </si>
  <si>
    <t>Common Shares</t>
  </si>
  <si>
    <t xml:space="preserve">Company                    </t>
  </si>
  <si>
    <t>EPS</t>
  </si>
  <si>
    <t>DPS</t>
  </si>
  <si>
    <t>BVPS</t>
  </si>
  <si>
    <t xml:space="preserve">   b   </t>
  </si>
  <si>
    <t xml:space="preserve">   r   </t>
  </si>
  <si>
    <t>Factor</t>
  </si>
  <si>
    <t>r</t>
  </si>
  <si>
    <t xml:space="preserve">   br   </t>
  </si>
  <si>
    <t xml:space="preserve">   s   </t>
  </si>
  <si>
    <t xml:space="preserve">   v   </t>
  </si>
  <si>
    <t xml:space="preserve">   sv   </t>
  </si>
  <si>
    <t>br + sv</t>
  </si>
  <si>
    <t>Eq Ratio</t>
  </si>
  <si>
    <t>Tot Cap</t>
  </si>
  <si>
    <t>Com Eq</t>
  </si>
  <si>
    <t>Equity</t>
  </si>
  <si>
    <t>High</t>
  </si>
  <si>
    <t>Low</t>
  </si>
  <si>
    <t>Avg.</t>
  </si>
  <si>
    <t>M/B</t>
  </si>
  <si>
    <t>Growth</t>
  </si>
  <si>
    <t>"b" is the retention ratio, computed as (EPS-DPS)/EPS.</t>
  </si>
  <si>
    <t>"r" is the rate of return on book equity, computed as EPS/BVPS.</t>
  </si>
  <si>
    <t>Computed using the formula 2*(1+5-Yr. Change in Equity)/(2+5 Yr. Change in Equity).</t>
  </si>
  <si>
    <t>Product of average year-end "r" for 2029 and Adjustment Factor.</t>
  </si>
  <si>
    <t>Product of change in common shares outstanding and M/B Ratio.</t>
  </si>
  <si>
    <t>Computed as 1 - B/M Ratio.</t>
  </si>
  <si>
    <t>Product of total capital and equity ratio.</t>
  </si>
  <si>
    <t>Five-year rate of change.</t>
  </si>
  <si>
    <t>Average of High and Low expected market prices divided by 2029 BVPS.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</si>
</sst>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\ \ "/>
    <numFmt numFmtId="165" formatCode="0.0%"/>
    <numFmt numFmtId="166" formatCode="0.0000"/>
    <numFmt numFmtId="167" formatCode="_(* #,##0.0000_);_(* \(#,##0.0000\);_(* &quot;-&quot;??_);_(@_)"/>
    <numFmt numFmtId="168" formatCode="&quot;$&quot;#,##0.0_);\(&quot;$&quot;#,##0.0\)"/>
    <numFmt numFmtId="169" formatCode="#,##0.000_);\(#,##0.000\)"/>
    <numFmt numFmtId="170" formatCode="0.00_)"/>
  </numFmts>
  <fonts count="12" x14ac:knownFonts="1">
    <font>
      <sz val="11"/>
      <color theme="1"/>
      <name val="Calibri"/>
      <family val="2"/>
      <scheme val="minor"/>
    </font>
    <font>
      <sz val="11"/>
      <name val="Palatino Linotype"/>
      <family val="1"/>
    </font>
    <font>
      <b/>
      <sz val="12"/>
      <name val="Courier New"/>
      <family val="3"/>
    </font>
    <font>
      <sz val="12"/>
      <name val="Courier New"/>
      <family val="3"/>
    </font>
    <font>
      <sz val="12"/>
      <name val="Times New Roman"/>
      <family val="1"/>
    </font>
    <font>
      <sz val="10"/>
      <name val="Arial"/>
      <family val="2"/>
    </font>
    <font>
      <b/>
      <sz val="12"/>
      <color rgb="FF00B050"/>
      <name val="Courier New"/>
      <family val="3"/>
    </font>
    <font>
      <b/>
      <u/>
      <sz val="12"/>
      <name val="Courier New"/>
      <family val="3"/>
    </font>
    <font>
      <sz val="10"/>
      <name val="Courier"/>
      <family val="3"/>
    </font>
    <font>
      <sz val="12"/>
      <color indexed="30"/>
      <name val="Courier New"/>
      <family val="3"/>
    </font>
    <font>
      <sz val="10"/>
      <name val="Courier New"/>
      <family val="3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8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4" fontId="3" fillId="0" borderId="0" xfId="1" applyNumberFormat="1" applyFont="1" applyAlignment="1">
      <alignment horizontal="center"/>
    </xf>
    <xf numFmtId="4" fontId="2" fillId="0" borderId="0" xfId="1" applyNumberFormat="1" applyFont="1" applyAlignment="1">
      <alignment horizontal="right"/>
    </xf>
    <xf numFmtId="0" fontId="4" fillId="0" borderId="0" xfId="1" applyFont="1"/>
    <xf numFmtId="0" fontId="6" fillId="0" borderId="0" xfId="2" applyFont="1" applyAlignment="1">
      <alignment horizontal="left"/>
    </xf>
    <xf numFmtId="0" fontId="7" fillId="0" borderId="0" xfId="1" applyFont="1"/>
    <xf numFmtId="0" fontId="2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2" fillId="0" borderId="0" xfId="1" quotePrefix="1" applyFont="1" applyAlignment="1">
      <alignment horizontal="center"/>
    </xf>
    <xf numFmtId="10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left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left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3" fillId="0" borderId="0" xfId="3" applyFont="1" applyAlignment="1">
      <alignment horizontal="left"/>
    </xf>
    <xf numFmtId="7" fontId="3" fillId="0" borderId="0" xfId="4" applyNumberFormat="1" applyFont="1" applyAlignment="1">
      <alignment horizontal="center"/>
    </xf>
    <xf numFmtId="165" fontId="3" fillId="0" borderId="0" xfId="5" applyNumberFormat="1" applyFont="1" applyAlignment="1">
      <alignment horizontal="center"/>
    </xf>
    <xf numFmtId="166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7" fontId="3" fillId="0" borderId="0" xfId="6" applyNumberFormat="1" applyFont="1" applyAlignment="1">
      <alignment horizontal="center"/>
    </xf>
    <xf numFmtId="0" fontId="3" fillId="0" borderId="0" xfId="7" applyFont="1" applyAlignment="1">
      <alignment horizontal="left"/>
    </xf>
    <xf numFmtId="165" fontId="3" fillId="0" borderId="0" xfId="4" applyNumberFormat="1" applyFont="1" applyAlignment="1">
      <alignment horizontal="center"/>
    </xf>
    <xf numFmtId="5" fontId="3" fillId="0" borderId="0" xfId="4" applyNumberFormat="1" applyFont="1" applyAlignment="1">
      <alignment horizontal="right"/>
    </xf>
    <xf numFmtId="5" fontId="3" fillId="0" borderId="0" xfId="4" applyNumberFormat="1" applyFont="1" applyAlignment="1">
      <alignment horizontal="center"/>
    </xf>
    <xf numFmtId="168" fontId="3" fillId="0" borderId="0" xfId="4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70" fontId="3" fillId="0" borderId="0" xfId="1" applyNumberFormat="1" applyFont="1" applyAlignment="1">
      <alignment horizontal="right"/>
    </xf>
    <xf numFmtId="164" fontId="3" fillId="0" borderId="0" xfId="1" applyNumberFormat="1" applyFont="1"/>
    <xf numFmtId="44" fontId="9" fillId="0" borderId="0" xfId="4" applyFont="1"/>
    <xf numFmtId="44" fontId="9" fillId="0" borderId="0" xfId="4" applyFont="1" applyAlignment="1">
      <alignment horizontal="center"/>
    </xf>
    <xf numFmtId="165" fontId="9" fillId="0" borderId="0" xfId="5" applyNumberFormat="1" applyFont="1" applyAlignment="1">
      <alignment horizontal="center"/>
    </xf>
    <xf numFmtId="165" fontId="9" fillId="0" borderId="0" xfId="5" applyNumberFormat="1" applyFont="1"/>
    <xf numFmtId="165" fontId="3" fillId="0" borderId="0" xfId="4" applyNumberFormat="1" applyFont="1"/>
    <xf numFmtId="5" fontId="3" fillId="0" borderId="0" xfId="4" applyNumberFormat="1" applyFont="1"/>
    <xf numFmtId="37" fontId="3" fillId="0" borderId="0" xfId="1" applyNumberFormat="1" applyFont="1"/>
    <xf numFmtId="39" fontId="9" fillId="0" borderId="0" xfId="1" applyNumberFormat="1" applyFont="1" applyAlignment="1">
      <alignment horizontal="center"/>
    </xf>
    <xf numFmtId="39" fontId="3" fillId="0" borderId="0" xfId="1" applyNumberFormat="1" applyFont="1" applyAlignment="1">
      <alignment horizontal="center"/>
    </xf>
    <xf numFmtId="170" fontId="3" fillId="0" borderId="0" xfId="1" applyNumberFormat="1" applyFont="1"/>
    <xf numFmtId="167" fontId="3" fillId="0" borderId="0" xfId="6" applyNumberFormat="1" applyFont="1"/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7" applyFont="1" applyAlignment="1">
      <alignment horizontal="left"/>
    </xf>
    <xf numFmtId="0" fontId="11" fillId="0" borderId="0" xfId="1" applyFont="1"/>
    <xf numFmtId="10" fontId="10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/>
    </xf>
    <xf numFmtId="0" fontId="2" fillId="2" borderId="1" xfId="1" quotePrefix="1" applyFont="1" applyFill="1" applyBorder="1" applyAlignment="1">
      <alignment horizontal="center"/>
    </xf>
    <xf numFmtId="10" fontId="2" fillId="2" borderId="1" xfId="1" quotePrefix="1" applyNumberFormat="1" applyFont="1" applyFill="1" applyBorder="1" applyAlignment="1">
      <alignment horizontal="center"/>
    </xf>
  </cellXfs>
  <cellStyles count="8">
    <cellStyle name="Comma 10" xfId="6" xr:uid="{77FDF207-034B-4762-8308-81C6ED47A02F}"/>
    <cellStyle name="Currency 10" xfId="4" xr:uid="{4E1FD96E-ED56-49F6-9A09-8565A3374F4B}"/>
    <cellStyle name="Normal" xfId="0" builtinId="0"/>
    <cellStyle name="Normal 10 21 3" xfId="2" xr:uid="{EBE34EB4-FC70-4EBB-9E86-3D2F63D805EE}"/>
    <cellStyle name="Normal 3" xfId="1" xr:uid="{201040A3-CE92-4FF7-8132-7E68C2BBC292}"/>
    <cellStyle name="Normal_Value Line Group" xfId="7" xr:uid="{5756DD73-2C5B-4DF1-8F35-4079523B3250}"/>
    <cellStyle name="Normal_West Group" xfId="3" xr:uid="{B6369F6A-BB5D-4F77-B441-220F2E2895AB}"/>
    <cellStyle name="Percent 10" xfId="5" xr:uid="{3CCB1AB7-3CF0-418A-A590-B6759A72C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>LNT</v>
          </cell>
          <cell r="C3" t="str">
            <v>Alliant Energy</v>
          </cell>
        </row>
        <row r="4">
          <cell r="B4" t="str">
            <v>AEE</v>
          </cell>
          <cell r="C4" t="str">
            <v>Ameren Corp.</v>
          </cell>
        </row>
        <row r="5">
          <cell r="B5" t="str">
            <v>AEP</v>
          </cell>
          <cell r="C5" t="str">
            <v>American Elec Pwr</v>
          </cell>
        </row>
        <row r="6">
          <cell r="B6" t="str">
            <v>BKH</v>
          </cell>
          <cell r="C6" t="str">
            <v>Black Hills Corp.</v>
          </cell>
        </row>
        <row r="7">
          <cell r="B7" t="str">
            <v>CMS</v>
          </cell>
          <cell r="C7" t="str">
            <v>CMS Energy Corp.</v>
          </cell>
        </row>
        <row r="8">
          <cell r="B8" t="str">
            <v>D</v>
          </cell>
          <cell r="C8" t="str">
            <v>Dominion Energy</v>
          </cell>
        </row>
        <row r="9">
          <cell r="B9" t="str">
            <v>DTE</v>
          </cell>
          <cell r="C9" t="str">
            <v>DTE Energy Co.</v>
          </cell>
        </row>
        <row r="10">
          <cell r="B10" t="str">
            <v>DUK</v>
          </cell>
          <cell r="C10" t="str">
            <v>Duke Energy Corp.</v>
          </cell>
        </row>
        <row r="11">
          <cell r="B11" t="str">
            <v>ETR</v>
          </cell>
          <cell r="C11" t="str">
            <v>Entergy Corp.</v>
          </cell>
        </row>
        <row r="12">
          <cell r="B12" t="str">
            <v>EVRG</v>
          </cell>
          <cell r="C12" t="str">
            <v>Evergy Inc.</v>
          </cell>
        </row>
        <row r="13">
          <cell r="B13" t="str">
            <v>ES</v>
          </cell>
          <cell r="C13" t="str">
            <v>Eversource Energy</v>
          </cell>
        </row>
        <row r="14">
          <cell r="B14" t="str">
            <v>IDA</v>
          </cell>
          <cell r="C14" t="str">
            <v>IDACORP, Inc.</v>
          </cell>
        </row>
        <row r="15">
          <cell r="B15" t="str">
            <v>NWE</v>
          </cell>
          <cell r="C15" t="str">
            <v>NorthWestern Energy Grp.</v>
          </cell>
        </row>
        <row r="16">
          <cell r="B16" t="str">
            <v>OTTR</v>
          </cell>
          <cell r="C16" t="str">
            <v>Otter Tail Corp.</v>
          </cell>
        </row>
        <row r="17">
          <cell r="B17" t="str">
            <v>PNW</v>
          </cell>
          <cell r="C17" t="str">
            <v>Pinnacle West Capital</v>
          </cell>
        </row>
        <row r="18">
          <cell r="B18" t="str">
            <v>POR</v>
          </cell>
          <cell r="C18" t="str">
            <v>Portland General Elec.</v>
          </cell>
        </row>
        <row r="19">
          <cell r="B19" t="str">
            <v>PEG</v>
          </cell>
          <cell r="C19" t="str">
            <v>Pub Sv Enterprise Grp.</v>
          </cell>
        </row>
        <row r="20">
          <cell r="B20" t="str">
            <v>SRE</v>
          </cell>
          <cell r="C20" t="str">
            <v>Sempra</v>
          </cell>
        </row>
        <row r="21">
          <cell r="B21" t="str">
            <v>XEL</v>
          </cell>
          <cell r="C21" t="str">
            <v>Xcel Energy Inc.</v>
          </cell>
        </row>
      </sheetData>
      <sheetData sheetId="10">
        <row r="8">
          <cell r="B8" t="str">
            <v>Exhibit 8</v>
          </cell>
          <cell r="C8" t="str">
            <v>BR+SV GROWTH RATE</v>
          </cell>
          <cell r="D8" t="str">
            <v>UTILITY GROUP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2">
          <cell r="B32" t="str">
            <v>The Value Line Investment Survey (Feb. 7, Mar. 7 and Apr. 18, 2025).</v>
          </cell>
        </row>
      </sheetData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/>
      <sheetData sheetId="32"/>
      <sheetData sheetId="33"/>
      <sheetData sheetId="34">
        <row r="8">
          <cell r="B8" t="str">
            <v>ALE</v>
          </cell>
          <cell r="C8" t="str">
            <v>ALLETE</v>
          </cell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</row>
        <row r="9">
          <cell r="B9" t="str">
            <v>LNT</v>
          </cell>
          <cell r="C9" t="str">
            <v>Alliant Energy</v>
          </cell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</row>
        <row r="10">
          <cell r="B10" t="str">
            <v>AEE</v>
          </cell>
          <cell r="C10" t="str">
            <v>Ameren Corp.</v>
          </cell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</row>
        <row r="11">
          <cell r="B11" t="str">
            <v>AEP</v>
          </cell>
          <cell r="C11" t="str">
            <v>American Elec Pwr</v>
          </cell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</row>
        <row r="12">
          <cell r="B12" t="str">
            <v>AVA</v>
          </cell>
          <cell r="C12" t="str">
            <v>Avista Corp.</v>
          </cell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</row>
        <row r="13">
          <cell r="B13" t="str">
            <v>BKH</v>
          </cell>
          <cell r="C13" t="str">
            <v>Black Hills Corp.</v>
          </cell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</row>
        <row r="14">
          <cell r="B14" t="str">
            <v>CNP</v>
          </cell>
          <cell r="C14" t="str">
            <v>CenterPoint Energy</v>
          </cell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</row>
        <row r="15">
          <cell r="B15" t="str">
            <v>CMS</v>
          </cell>
          <cell r="C15" t="str">
            <v>CMS Energy Corp.</v>
          </cell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</row>
        <row r="16">
          <cell r="B16" t="str">
            <v>ED</v>
          </cell>
          <cell r="C16" t="str">
            <v>Consolidated Edison</v>
          </cell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</row>
        <row r="17">
          <cell r="B17" t="str">
            <v>D</v>
          </cell>
          <cell r="C17" t="str">
            <v>Dominion Energy</v>
          </cell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</row>
        <row r="18">
          <cell r="B18" t="str">
            <v>DTE</v>
          </cell>
          <cell r="C18" t="str">
            <v>DTE Energy Co.</v>
          </cell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</row>
        <row r="19">
          <cell r="B19" t="str">
            <v>DUK</v>
          </cell>
          <cell r="C19" t="str">
            <v>Duke Energy Corp.</v>
          </cell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</row>
        <row r="20">
          <cell r="B20" t="str">
            <v>EIX</v>
          </cell>
          <cell r="C20" t="str">
            <v>Edison International</v>
          </cell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</row>
        <row r="21">
          <cell r="B21" t="str">
            <v>ETR</v>
          </cell>
          <cell r="C21" t="str">
            <v>Entergy Corp.</v>
          </cell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</row>
        <row r="22">
          <cell r="B22" t="str">
            <v>EVRG</v>
          </cell>
          <cell r="C22" t="str">
            <v>Evergy Inc.</v>
          </cell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</row>
        <row r="23">
          <cell r="B23" t="str">
            <v>ES</v>
          </cell>
          <cell r="C23" t="str">
            <v>Eversource Energy</v>
          </cell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</row>
        <row r="24">
          <cell r="B24" t="str">
            <v>EXC</v>
          </cell>
          <cell r="C24" t="str">
            <v>Exelon Corp.</v>
          </cell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</row>
        <row r="25">
          <cell r="B25" t="str">
            <v>FE</v>
          </cell>
          <cell r="C25" t="str">
            <v>FirstEnergy Corp.</v>
          </cell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</row>
        <row r="26">
          <cell r="B26" t="str">
            <v>FTS</v>
          </cell>
          <cell r="C26" t="str">
            <v>Fortis Inc.</v>
          </cell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</row>
        <row r="27">
          <cell r="B27" t="str">
            <v>HE</v>
          </cell>
          <cell r="C27" t="str">
            <v>Hawaiian Elec.</v>
          </cell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</row>
        <row r="28">
          <cell r="B28" t="str">
            <v>IDA</v>
          </cell>
          <cell r="C28" t="str">
            <v>IDACORP, Inc.</v>
          </cell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</row>
        <row r="29">
          <cell r="B29" t="str">
            <v>MGEE</v>
          </cell>
          <cell r="C29" t="str">
            <v>MGE Energy</v>
          </cell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</row>
        <row r="30">
          <cell r="B30" t="str">
            <v>NEE</v>
          </cell>
          <cell r="C30" t="str">
            <v>NextEra Energy, Inc.</v>
          </cell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</row>
        <row r="31">
          <cell r="B31" t="str">
            <v>NWE</v>
          </cell>
          <cell r="C31" t="str">
            <v>NorthWestern Energy Grp.</v>
          </cell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</row>
        <row r="32">
          <cell r="B32" t="str">
            <v>OGE</v>
          </cell>
          <cell r="C32" t="str">
            <v>OGE Energy Corp.</v>
          </cell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</row>
        <row r="33">
          <cell r="B33" t="str">
            <v>OTTR</v>
          </cell>
          <cell r="C33" t="str">
            <v>Otter Tail Corp.</v>
          </cell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</row>
        <row r="34">
          <cell r="B34" t="str">
            <v>PCG</v>
          </cell>
          <cell r="C34" t="str">
            <v>PG&amp;E Corp.</v>
          </cell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</row>
        <row r="35">
          <cell r="B35" t="str">
            <v>PNW</v>
          </cell>
          <cell r="C35" t="str">
            <v>Pinnacle West Capital</v>
          </cell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</row>
        <row r="36">
          <cell r="B36" t="str">
            <v>POR</v>
          </cell>
          <cell r="C36" t="str">
            <v>Portland General Elec.</v>
          </cell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</row>
        <row r="37">
          <cell r="B37" t="str">
            <v>PPL</v>
          </cell>
          <cell r="C37" t="str">
            <v>PPL Corp.</v>
          </cell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</row>
        <row r="38">
          <cell r="B38" t="str">
            <v>PEG</v>
          </cell>
          <cell r="C38" t="str">
            <v>Pub Sv Enterprise Grp.</v>
          </cell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</row>
        <row r="39">
          <cell r="B39" t="str">
            <v>SRE</v>
          </cell>
          <cell r="C39" t="str">
            <v>Sempra</v>
          </cell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</row>
        <row r="40">
          <cell r="B40" t="str">
            <v>SO</v>
          </cell>
          <cell r="C40" t="str">
            <v>Southern Company</v>
          </cell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</row>
        <row r="41">
          <cell r="B41" t="str">
            <v>TXNM</v>
          </cell>
          <cell r="C41" t="str">
            <v>TXNM Energy</v>
          </cell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</row>
        <row r="42">
          <cell r="B42" t="str">
            <v>WEC</v>
          </cell>
          <cell r="C42" t="str">
            <v>WEC Energy Group</v>
          </cell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</row>
        <row r="43">
          <cell r="B43" t="str">
            <v>XEL</v>
          </cell>
          <cell r="C43" t="str">
            <v>Xcel Energy Inc.</v>
          </cell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BBC8-AA06-4248-8EC8-DF06E8A2B923}">
  <sheetPr codeName="Sheet5"/>
  <dimension ref="A1:AH38"/>
  <sheetViews>
    <sheetView tabSelected="1" view="pageLayout" zoomScaleNormal="100" zoomScaleSheetLayoutView="100" workbookViewId="0">
      <selection activeCell="AJ3" sqref="AJ3"/>
    </sheetView>
  </sheetViews>
  <sheetFormatPr defaultColWidth="9.42578125" defaultRowHeight="15.75" x14ac:dyDescent="0.25"/>
  <cols>
    <col min="1" max="1" width="7" style="7" customWidth="1"/>
    <col min="2" max="2" width="36.85546875" style="7" customWidth="1"/>
    <col min="3" max="3" width="10.28515625" style="7" customWidth="1"/>
    <col min="4" max="4" width="11.140625" style="7" customWidth="1"/>
    <col min="5" max="5" width="12.7109375" style="7" customWidth="1"/>
    <col min="6" max="6" width="2" style="53" customWidth="1"/>
    <col min="7" max="7" width="9.85546875" style="7" customWidth="1"/>
    <col min="8" max="8" width="10.7109375" style="53" customWidth="1"/>
    <col min="9" max="9" width="17.140625" style="53" customWidth="1"/>
    <col min="10" max="10" width="13.28515625" style="7" customWidth="1"/>
    <col min="11" max="11" width="8" style="7" customWidth="1"/>
    <col min="12" max="12" width="2" style="7" customWidth="1"/>
    <col min="13" max="13" width="15.28515625" style="53" customWidth="1"/>
    <col min="14" max="14" width="13.5703125" style="7" customWidth="1"/>
    <col min="15" max="15" width="12" style="53" customWidth="1"/>
    <col min="16" max="16" width="2" style="7" customWidth="1"/>
    <col min="17" max="17" width="7.42578125" style="7" customWidth="1"/>
    <col min="18" max="18" width="6.85546875" style="54" customWidth="1"/>
    <col min="19" max="19" width="36.42578125" style="7" customWidth="1"/>
    <col min="20" max="21" width="14.5703125" style="53" customWidth="1"/>
    <col min="22" max="22" width="14.5703125" style="7" customWidth="1"/>
    <col min="23" max="23" width="2" style="7" customWidth="1"/>
    <col min="24" max="24" width="14" style="7" customWidth="1"/>
    <col min="25" max="25" width="15.5703125" style="7" customWidth="1"/>
    <col min="26" max="26" width="14" style="7" customWidth="1"/>
    <col min="27" max="27" width="10.140625" style="7" customWidth="1"/>
    <col min="28" max="28" width="12.7109375" style="7" customWidth="1"/>
    <col min="29" max="29" width="13.42578125" style="7" customWidth="1"/>
    <col min="30" max="30" width="12.85546875" style="7" customWidth="1"/>
    <col min="31" max="31" width="11.28515625" style="7" customWidth="1"/>
    <col min="32" max="32" width="12.7109375" style="7" customWidth="1"/>
    <col min="33" max="33" width="13.28515625" style="7" customWidth="1"/>
    <col min="34" max="34" width="11.5703125" style="7" customWidth="1"/>
    <col min="35" max="35" width="9.42578125" style="7" customWidth="1"/>
    <col min="36" max="16384" width="9.42578125" style="7"/>
  </cols>
  <sheetData>
    <row r="1" spans="1:34" ht="16.5" x14ac:dyDescent="0.3">
      <c r="A1" s="1" t="str">
        <f>'[1]Exhibit List'!$C$8</f>
        <v>BR+SV GROWTH RATE</v>
      </c>
      <c r="B1" s="2"/>
      <c r="C1" s="2"/>
      <c r="D1" s="2"/>
      <c r="E1" s="2"/>
      <c r="F1" s="3"/>
      <c r="G1" s="2"/>
      <c r="H1" s="3"/>
      <c r="I1" s="3"/>
      <c r="J1" s="2"/>
      <c r="K1" s="2"/>
      <c r="L1" s="2"/>
      <c r="M1" s="3"/>
      <c r="N1" s="2"/>
      <c r="O1" s="3"/>
      <c r="P1" s="2"/>
      <c r="Q1" s="4" t="str">
        <f>'[1]Exhibit List'!$B$8</f>
        <v>Exhibit 8</v>
      </c>
      <c r="R1" s="1" t="str">
        <f>A1</f>
        <v>BR+SV GROWTH RATE</v>
      </c>
      <c r="S1" s="2"/>
      <c r="T1" s="5"/>
      <c r="U1" s="6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 t="str">
        <f>Q1</f>
        <v>Exhibit 8</v>
      </c>
    </row>
    <row r="2" spans="1:34" ht="16.5" x14ac:dyDescent="0.3">
      <c r="A2" s="1"/>
      <c r="B2" s="8"/>
      <c r="C2" s="2"/>
      <c r="D2" s="2"/>
      <c r="E2" s="2"/>
      <c r="F2" s="3"/>
      <c r="G2" s="2"/>
      <c r="H2" s="3"/>
      <c r="I2" s="3"/>
      <c r="J2" s="2"/>
      <c r="K2" s="2"/>
      <c r="L2" s="2"/>
      <c r="M2" s="3"/>
      <c r="N2" s="2"/>
      <c r="O2" s="3"/>
      <c r="P2" s="2"/>
      <c r="Q2" s="4" t="s">
        <v>0</v>
      </c>
      <c r="R2" s="1"/>
      <c r="S2" s="8"/>
      <c r="T2" s="5"/>
      <c r="U2" s="6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 t="s">
        <v>1</v>
      </c>
    </row>
    <row r="3" spans="1:34" ht="16.5" x14ac:dyDescent="0.3">
      <c r="A3" s="9" t="str">
        <f>'[1]Exhibit List'!$D$8</f>
        <v>UTILITY GROUP</v>
      </c>
      <c r="B3" s="2"/>
      <c r="C3" s="2"/>
      <c r="D3" s="2"/>
      <c r="E3" s="2"/>
      <c r="F3" s="3"/>
      <c r="G3" s="2"/>
      <c r="H3" s="3"/>
      <c r="I3" s="3"/>
      <c r="J3" s="2"/>
      <c r="K3" s="2"/>
      <c r="L3" s="2"/>
      <c r="M3" s="3"/>
      <c r="N3" s="2"/>
      <c r="O3" s="3"/>
      <c r="P3" s="2"/>
      <c r="Q3" s="2"/>
      <c r="R3" s="9" t="str">
        <f>A3</f>
        <v>UTILITY GROUP</v>
      </c>
      <c r="S3" s="2"/>
      <c r="T3" s="5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6.5" x14ac:dyDescent="0.3">
      <c r="A4" s="9"/>
      <c r="B4" s="2"/>
      <c r="C4" s="2"/>
      <c r="D4" s="2"/>
      <c r="E4" s="2"/>
      <c r="F4" s="3"/>
      <c r="G4" s="2"/>
      <c r="H4" s="3"/>
      <c r="I4" s="3"/>
      <c r="J4" s="2"/>
      <c r="K4" s="2"/>
      <c r="L4" s="2"/>
      <c r="M4" s="3"/>
      <c r="N4" s="2"/>
      <c r="O4" s="3"/>
      <c r="P4" s="2"/>
      <c r="Q4" s="4"/>
      <c r="R4" s="9"/>
      <c r="S4" s="2"/>
      <c r="T4" s="5"/>
      <c r="U4" s="6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4"/>
    </row>
    <row r="5" spans="1:34" ht="16.5" x14ac:dyDescent="0.3">
      <c r="A5" s="1"/>
      <c r="B5" s="2"/>
      <c r="C5" s="2"/>
      <c r="D5" s="2"/>
      <c r="E5" s="2"/>
      <c r="F5" s="3"/>
      <c r="G5" s="2"/>
      <c r="H5" s="3"/>
      <c r="I5" s="3"/>
      <c r="J5" s="2"/>
      <c r="K5" s="2"/>
      <c r="L5" s="2"/>
      <c r="M5" s="3"/>
      <c r="N5" s="2"/>
      <c r="O5" s="3"/>
      <c r="P5" s="2"/>
      <c r="Q5" s="2"/>
      <c r="R5" s="10"/>
      <c r="S5" s="2"/>
      <c r="T5" s="5"/>
      <c r="U5" s="6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6.5" x14ac:dyDescent="0.3">
      <c r="A6" s="2"/>
      <c r="B6" s="11"/>
      <c r="C6" s="3" t="s">
        <v>2</v>
      </c>
      <c r="D6" s="3" t="s">
        <v>2</v>
      </c>
      <c r="E6" s="3" t="s">
        <v>2</v>
      </c>
      <c r="F6" s="3"/>
      <c r="G6" s="3" t="s">
        <v>3</v>
      </c>
      <c r="H6" s="3" t="s">
        <v>4</v>
      </c>
      <c r="I6" s="3" t="s">
        <v>5</v>
      </c>
      <c r="J6" s="3" t="s">
        <v>6</v>
      </c>
      <c r="K6" s="12"/>
      <c r="L6" s="2"/>
      <c r="M6" s="13" t="s">
        <v>7</v>
      </c>
      <c r="N6" s="13" t="s">
        <v>8</v>
      </c>
      <c r="O6" s="13"/>
      <c r="P6" s="2"/>
      <c r="Q6" s="12"/>
      <c r="R6" s="14"/>
      <c r="S6" s="2"/>
      <c r="T6" s="3" t="s">
        <v>2</v>
      </c>
      <c r="U6" s="3" t="s">
        <v>2</v>
      </c>
      <c r="V6" s="3" t="s">
        <v>9</v>
      </c>
      <c r="W6" s="3"/>
      <c r="X6" s="3" t="s">
        <v>2</v>
      </c>
      <c r="Y6" s="3" t="s">
        <v>2</v>
      </c>
      <c r="Z6" s="3" t="s">
        <v>9</v>
      </c>
      <c r="AA6" s="3" t="s">
        <v>10</v>
      </c>
      <c r="AB6" s="3" t="s">
        <v>2</v>
      </c>
      <c r="AC6" s="3" t="s">
        <v>2</v>
      </c>
      <c r="AD6" s="3"/>
      <c r="AE6" s="3" t="s">
        <v>11</v>
      </c>
      <c r="AF6" s="3" t="s">
        <v>2</v>
      </c>
      <c r="AG6" s="3" t="s">
        <v>2</v>
      </c>
      <c r="AH6" s="3" t="s">
        <v>10</v>
      </c>
    </row>
    <row r="7" spans="1:34" ht="16.5" x14ac:dyDescent="0.3">
      <c r="A7" s="2"/>
      <c r="B7" s="15"/>
      <c r="C7" s="55">
        <v>2029</v>
      </c>
      <c r="D7" s="55"/>
      <c r="E7" s="55"/>
      <c r="F7" s="16"/>
      <c r="G7" s="16"/>
      <c r="H7" s="16"/>
      <c r="I7" s="17" t="s">
        <v>12</v>
      </c>
      <c r="J7" s="17" t="s">
        <v>13</v>
      </c>
      <c r="K7" s="17"/>
      <c r="L7" s="15"/>
      <c r="M7" s="56" t="s">
        <v>14</v>
      </c>
      <c r="N7" s="56"/>
      <c r="O7" s="56"/>
      <c r="P7" s="15"/>
      <c r="Q7" s="17"/>
      <c r="R7" s="18"/>
      <c r="S7" s="15"/>
      <c r="T7" s="57">
        <v>2024</v>
      </c>
      <c r="U7" s="57"/>
      <c r="V7" s="57"/>
      <c r="W7" s="17"/>
      <c r="X7" s="57">
        <v>2029</v>
      </c>
      <c r="Y7" s="57"/>
      <c r="Z7" s="57"/>
      <c r="AA7" s="17" t="s">
        <v>15</v>
      </c>
      <c r="AB7" s="57">
        <v>2024</v>
      </c>
      <c r="AC7" s="57"/>
      <c r="AD7" s="57"/>
      <c r="AE7" s="15"/>
      <c r="AF7" s="58" t="s">
        <v>16</v>
      </c>
      <c r="AG7" s="58"/>
      <c r="AH7" s="58"/>
    </row>
    <row r="8" spans="1:34" ht="16.5" x14ac:dyDescent="0.3">
      <c r="A8" s="2"/>
      <c r="B8" s="19" t="s">
        <v>17</v>
      </c>
      <c r="C8" s="20" t="s">
        <v>18</v>
      </c>
      <c r="D8" s="20" t="s">
        <v>19</v>
      </c>
      <c r="E8" s="20" t="s">
        <v>20</v>
      </c>
      <c r="F8" s="16"/>
      <c r="G8" s="20" t="s">
        <v>21</v>
      </c>
      <c r="H8" s="20" t="s">
        <v>22</v>
      </c>
      <c r="I8" s="20" t="s">
        <v>23</v>
      </c>
      <c r="J8" s="20" t="s">
        <v>24</v>
      </c>
      <c r="K8" s="20" t="s">
        <v>25</v>
      </c>
      <c r="L8" s="15"/>
      <c r="M8" s="20" t="s">
        <v>26</v>
      </c>
      <c r="N8" s="20" t="s">
        <v>27</v>
      </c>
      <c r="O8" s="20" t="s">
        <v>28</v>
      </c>
      <c r="P8" s="15"/>
      <c r="Q8" s="20" t="s">
        <v>29</v>
      </c>
      <c r="R8" s="18"/>
      <c r="S8" s="19" t="s">
        <v>17</v>
      </c>
      <c r="T8" s="20" t="s">
        <v>30</v>
      </c>
      <c r="U8" s="20" t="s">
        <v>31</v>
      </c>
      <c r="V8" s="20" t="s">
        <v>32</v>
      </c>
      <c r="W8" s="20"/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35</v>
      </c>
      <c r="AD8" s="20" t="s">
        <v>36</v>
      </c>
      <c r="AE8" s="20" t="s">
        <v>37</v>
      </c>
      <c r="AF8" s="20">
        <v>2024</v>
      </c>
      <c r="AG8" s="20">
        <v>2029</v>
      </c>
      <c r="AH8" s="20" t="s">
        <v>38</v>
      </c>
    </row>
    <row r="9" spans="1:34" x14ac:dyDescent="0.25">
      <c r="A9" s="14">
        <f>A8+1</f>
        <v>1</v>
      </c>
      <c r="B9" s="21" t="str">
        <f>'[1]Proxy Group Ticker'!C3</f>
        <v>Alliant Energy</v>
      </c>
      <c r="C9" s="22">
        <f>VLOOKUP('[1]Proxy Group Ticker'!$B3,vldatabase,7,FALSE)</f>
        <v>4.25</v>
      </c>
      <c r="D9" s="22">
        <f>VLOOKUP('[1]Proxy Group Ticker'!$B3,vldatabase,8,FALSE)</f>
        <v>2.4300000000000002</v>
      </c>
      <c r="E9" s="22">
        <f>VLOOKUP('[1]Proxy Group Ticker'!$B3,vldatabase,9,FALSE)</f>
        <v>31.9</v>
      </c>
      <c r="F9" s="3"/>
      <c r="G9" s="23">
        <f>IF(E9="n/a", "n/a",+(C9-D9)/C9)</f>
        <v>0.42823529411764705</v>
      </c>
      <c r="H9" s="23">
        <f>IF(E9="n/a","n/a",C9/E9)</f>
        <v>0.13322884012539185</v>
      </c>
      <c r="I9" s="24">
        <f>IF(AA9="n/a","n/a",2*(1+AA9)/(2+AA9))</f>
        <v>1.0156087579797128</v>
      </c>
      <c r="J9" s="25">
        <f>IF(H9="n/a","n/a",H9*I9)</f>
        <v>0.13530837684682695</v>
      </c>
      <c r="K9" s="25">
        <f>IF(G9="n/a","n/a",G9*J9)</f>
        <v>5.7943822555582364E-2</v>
      </c>
      <c r="L9" s="2"/>
      <c r="M9" s="26">
        <f>IF(AE9="n/a","n/a",AE9*AH9)</f>
        <v>5.486815646049692E-4</v>
      </c>
      <c r="N9" s="26">
        <f>IF(AE9="n/a","n/a",1-1/AE9)</f>
        <v>0.56000000000000005</v>
      </c>
      <c r="O9" s="13">
        <f>IF(M9="n/a","n/a",M9*N9)</f>
        <v>3.072616761787828E-4</v>
      </c>
      <c r="P9" s="2"/>
      <c r="Q9" s="25">
        <f>IF(K9="n/a","n/a",K9+O9)</f>
        <v>5.8251084231761147E-2</v>
      </c>
      <c r="R9" s="14">
        <f>A9</f>
        <v>1</v>
      </c>
      <c r="S9" s="27" t="str">
        <f>B9</f>
        <v>Alliant Energy</v>
      </c>
      <c r="T9" s="28">
        <f>VLOOKUP('[1]Proxy Group Ticker'!$B3,vldatabase,14,FALSE)</f>
        <v>0.44700000000000001</v>
      </c>
      <c r="U9" s="29">
        <f>VLOOKUP('[1]Proxy Group Ticker'!$B3,vldatabase,16,FALSE)</f>
        <v>15681</v>
      </c>
      <c r="V9" s="29">
        <f>IF(U9="n/a","n/a",T9*U9)</f>
        <v>7009.4070000000002</v>
      </c>
      <c r="W9" s="30"/>
      <c r="X9" s="28">
        <f>VLOOKUP('[1]Proxy Group Ticker'!$B3,vldatabase,15,FALSE)</f>
        <v>0.48</v>
      </c>
      <c r="Y9" s="29">
        <f>VLOOKUP('[1]Proxy Group Ticker'!$B3,vldatabase,17,FALSE)</f>
        <v>17070</v>
      </c>
      <c r="Z9" s="29">
        <f>IF(Y9="n/a","n/a",X9*Y9)</f>
        <v>8193.6</v>
      </c>
      <c r="AA9" s="25">
        <f>IF(V9="n/a","n/a",(+Z9/V9)^(1/5)-1)</f>
        <v>3.1712508834756958E-2</v>
      </c>
      <c r="AB9" s="31">
        <f>VLOOKUP('[1]Proxy Group Ticker'!$B3,vldatabase,5,FALSE)</f>
        <v>80</v>
      </c>
      <c r="AC9" s="31">
        <f>VLOOKUP('[1]Proxy Group Ticker'!$B3,vldatabase,6,FALSE)</f>
        <v>65</v>
      </c>
      <c r="AD9" s="32">
        <f>IF(AB9="n/a","n/a",AVERAGE(AB9:AC9))</f>
        <v>72.5</v>
      </c>
      <c r="AE9" s="33">
        <f>IF(AD9="n/a","n/a",AD9/E9)</f>
        <v>2.2727272727272729</v>
      </c>
      <c r="AF9" s="34">
        <f>VLOOKUP('[1]Proxy Group Ticker'!$B3,vldatabase,10,FALSE)</f>
        <v>256.69</v>
      </c>
      <c r="AG9" s="34">
        <f>VLOOKUP('[1]Proxy Group Ticker'!$B3,vldatabase,11,FALSE)</f>
        <v>257</v>
      </c>
      <c r="AH9" s="13">
        <f>IF(AF9="n/a","n/a",(+AG9/AF9)^(1/5)-1)</f>
        <v>2.4141988842618645E-4</v>
      </c>
    </row>
    <row r="10" spans="1:34" x14ac:dyDescent="0.25">
      <c r="A10" s="14">
        <f t="shared" ref="A10:A27" si="0">A9+1</f>
        <v>2</v>
      </c>
      <c r="B10" s="21" t="str">
        <f>'[1]Proxy Group Ticker'!C4</f>
        <v>Ameren Corp.</v>
      </c>
      <c r="C10" s="22">
        <f>VLOOKUP('[1]Proxy Group Ticker'!$B4,vldatabase,7,FALSE)</f>
        <v>6.5</v>
      </c>
      <c r="D10" s="22">
        <f>VLOOKUP('[1]Proxy Group Ticker'!$B4,vldatabase,8,FALSE)</f>
        <v>3.57</v>
      </c>
      <c r="E10" s="22">
        <f>VLOOKUP('[1]Proxy Group Ticker'!$B4,vldatabase,9,FALSE)</f>
        <v>52.65</v>
      </c>
      <c r="F10" s="3"/>
      <c r="G10" s="23">
        <f t="shared" ref="G10:G27" si="1">IF(E10="n/a", "n/a",+(C10-D10)/C10)</f>
        <v>0.45076923076923081</v>
      </c>
      <c r="H10" s="23">
        <f t="shared" ref="H10:H27" si="2">IF(E10="n/a","n/a",C10/E10)</f>
        <v>0.1234567901234568</v>
      </c>
      <c r="I10" s="24">
        <f t="shared" ref="I10:I27" si="3">IF(AA10="n/a","n/a",2*(1+AA10)/(2+AA10))</f>
        <v>1.0216604920309642</v>
      </c>
      <c r="J10" s="25">
        <f t="shared" ref="J10:J27" si="4">IF(H10="n/a","n/a",H10*I10)</f>
        <v>0.12613092494209435</v>
      </c>
      <c r="K10" s="25">
        <f t="shared" ref="K10:K27" si="5">IF(G10="n/a","n/a",G10*J10)</f>
        <v>5.6855940012359461E-2</v>
      </c>
      <c r="L10" s="2"/>
      <c r="M10" s="26">
        <f t="shared" ref="M10:M27" si="6">IF(AE10="n/a","n/a",AE10*AH10)</f>
        <v>3.255983657604565E-2</v>
      </c>
      <c r="N10" s="26">
        <f t="shared" ref="N10:N27" si="7">IF(AE10="n/a","n/a",1-1/AE10)</f>
        <v>0.59499999999999997</v>
      </c>
      <c r="O10" s="13">
        <f t="shared" ref="O10:O27" si="8">IF(M10="n/a","n/a",M10*N10)</f>
        <v>1.937310276274716E-2</v>
      </c>
      <c r="P10" s="2"/>
      <c r="Q10" s="25">
        <f t="shared" ref="Q10:Q27" si="9">IF(K10="n/a","n/a",K10+O10)</f>
        <v>7.6229042775106615E-2</v>
      </c>
      <c r="R10" s="14">
        <f t="shared" ref="R10:S27" si="10">A10</f>
        <v>2</v>
      </c>
      <c r="S10" s="27" t="str">
        <f t="shared" si="10"/>
        <v>Ameren Corp.</v>
      </c>
      <c r="T10" s="28">
        <f>VLOOKUP('[1]Proxy Group Ticker'!$B4,vldatabase,14,FALSE)</f>
        <v>0.45300000000000001</v>
      </c>
      <c r="U10" s="29">
        <f>VLOOKUP('[1]Proxy Group Ticker'!$B4,vldatabase,16,FALSE)</f>
        <v>25432</v>
      </c>
      <c r="V10" s="29">
        <f t="shared" ref="V10:V27" si="11">IF(U10="n/a","n/a",T10*U10)</f>
        <v>11520.696</v>
      </c>
      <c r="W10" s="30"/>
      <c r="X10" s="28">
        <f>VLOOKUP('[1]Proxy Group Ticker'!$B4,vldatabase,15,FALSE)</f>
        <v>0.48499999999999999</v>
      </c>
      <c r="Y10" s="29">
        <f>VLOOKUP('[1]Proxy Group Ticker'!$B4,vldatabase,17,FALSE)</f>
        <v>29500</v>
      </c>
      <c r="Z10" s="29">
        <f t="shared" ref="Z10:Z27" si="12">IF(Y10="n/a","n/a",X10*Y10)</f>
        <v>14307.5</v>
      </c>
      <c r="AA10" s="25">
        <f t="shared" ref="AA10:AA27" si="13">IF(V10="n/a","n/a",(+Z10/V10)^(1/5)-1)</f>
        <v>4.4280113098836393E-2</v>
      </c>
      <c r="AB10" s="31">
        <f>VLOOKUP('[1]Proxy Group Ticker'!$B4,vldatabase,5,FALSE)</f>
        <v>145</v>
      </c>
      <c r="AC10" s="31">
        <f>VLOOKUP('[1]Proxy Group Ticker'!$B4,vldatabase,6,FALSE)</f>
        <v>115</v>
      </c>
      <c r="AD10" s="32">
        <f t="shared" ref="AD10:AD27" si="14">IF(AB10="n/a","n/a",AVERAGE(AB10:AC10))</f>
        <v>130</v>
      </c>
      <c r="AE10" s="33">
        <f t="shared" ref="AE10:AE27" si="15">IF(AD10="n/a","n/a",AD10/E10)</f>
        <v>2.4691358024691357</v>
      </c>
      <c r="AF10" s="34">
        <f>VLOOKUP('[1]Proxy Group Ticker'!$B4,vldatabase,10,FALSE)</f>
        <v>266.93</v>
      </c>
      <c r="AG10" s="34">
        <f>VLOOKUP('[1]Proxy Group Ticker'!$B4,vldatabase,11,FALSE)</f>
        <v>285</v>
      </c>
      <c r="AH10" s="13">
        <f t="shared" ref="AH10:AH27" si="16">IF(AF10="n/a","n/a",(+AG10/AF10)^(1/5)-1)</f>
        <v>1.318673381329849E-2</v>
      </c>
    </row>
    <row r="11" spans="1:34" x14ac:dyDescent="0.25">
      <c r="A11" s="14">
        <f t="shared" si="0"/>
        <v>3</v>
      </c>
      <c r="B11" s="21" t="str">
        <f>'[1]Proxy Group Ticker'!C5</f>
        <v>American Elec Pwr</v>
      </c>
      <c r="C11" s="22">
        <f>VLOOKUP('[1]Proxy Group Ticker'!$B5,vldatabase,7,FALSE)</f>
        <v>7.5</v>
      </c>
      <c r="D11" s="22">
        <f>VLOOKUP('[1]Proxy Group Ticker'!$B5,vldatabase,8,FALSE)</f>
        <v>4.3099999999999996</v>
      </c>
      <c r="E11" s="22">
        <f>VLOOKUP('[1]Proxy Group Ticker'!$B5,vldatabase,9,FALSE)</f>
        <v>60.9</v>
      </c>
      <c r="F11" s="3"/>
      <c r="G11" s="23">
        <f t="shared" si="1"/>
        <v>0.4253333333333334</v>
      </c>
      <c r="H11" s="23">
        <f t="shared" si="2"/>
        <v>0.12315270935960591</v>
      </c>
      <c r="I11" s="24">
        <f t="shared" si="3"/>
        <v>1.0119224421893764</v>
      </c>
      <c r="J11" s="25">
        <f t="shared" si="4"/>
        <v>0.1246209904174109</v>
      </c>
      <c r="K11" s="25">
        <f t="shared" si="5"/>
        <v>5.3005461257538779E-2</v>
      </c>
      <c r="L11" s="2"/>
      <c r="M11" s="26">
        <f t="shared" si="6"/>
        <v>1.4047296341525659E-2</v>
      </c>
      <c r="N11" s="26">
        <f t="shared" si="7"/>
        <v>0.54888888888888898</v>
      </c>
      <c r="O11" s="13">
        <f t="shared" si="8"/>
        <v>7.7104048807929738E-3</v>
      </c>
      <c r="P11" s="2"/>
      <c r="Q11" s="25">
        <f t="shared" si="9"/>
        <v>6.0715866138331756E-2</v>
      </c>
      <c r="R11" s="14">
        <f t="shared" si="10"/>
        <v>3</v>
      </c>
      <c r="S11" s="27" t="str">
        <f t="shared" si="10"/>
        <v>American Elec Pwr</v>
      </c>
      <c r="T11" s="28">
        <f>VLOOKUP('[1]Proxy Group Ticker'!$B5,vldatabase,14,FALSE)</f>
        <v>0.42399999999999999</v>
      </c>
      <c r="U11" s="29">
        <f>VLOOKUP('[1]Proxy Group Ticker'!$B5,vldatabase,16,FALSE)</f>
        <v>67528</v>
      </c>
      <c r="V11" s="29">
        <f t="shared" si="11"/>
        <v>28631.871999999999</v>
      </c>
      <c r="W11" s="30"/>
      <c r="X11" s="28">
        <f>VLOOKUP('[1]Proxy Group Ticker'!$B5,vldatabase,15,FALSE)</f>
        <v>0.42499999999999999</v>
      </c>
      <c r="Y11" s="29">
        <f>VLOOKUP('[1]Proxy Group Ticker'!$B5,vldatabase,17,FALSE)</f>
        <v>75900</v>
      </c>
      <c r="Z11" s="29">
        <f t="shared" si="12"/>
        <v>32257.5</v>
      </c>
      <c r="AA11" s="25">
        <f t="shared" si="13"/>
        <v>2.4132603954276854E-2</v>
      </c>
      <c r="AB11" s="31">
        <f>VLOOKUP('[1]Proxy Group Ticker'!$B5,vldatabase,5,FALSE)</f>
        <v>150</v>
      </c>
      <c r="AC11" s="31">
        <f>VLOOKUP('[1]Proxy Group Ticker'!$B5,vldatabase,6,FALSE)</f>
        <v>120</v>
      </c>
      <c r="AD11" s="32">
        <f t="shared" si="14"/>
        <v>135</v>
      </c>
      <c r="AE11" s="33">
        <f t="shared" si="15"/>
        <v>2.2167487684729066</v>
      </c>
      <c r="AF11" s="34">
        <f>VLOOKUP('[1]Proxy Group Ticker'!$B5,vldatabase,10,FALSE)</f>
        <v>532.9</v>
      </c>
      <c r="AG11" s="34">
        <f>VLOOKUP('[1]Proxy Group Ticker'!$B5,vldatabase,11,FALSE)</f>
        <v>550</v>
      </c>
      <c r="AH11" s="13">
        <f t="shared" si="16"/>
        <v>6.3368914607326854E-3</v>
      </c>
    </row>
    <row r="12" spans="1:34" x14ac:dyDescent="0.25">
      <c r="A12" s="14">
        <f t="shared" si="0"/>
        <v>4</v>
      </c>
      <c r="B12" s="21" t="str">
        <f>'[1]Proxy Group Ticker'!C6</f>
        <v>Black Hills Corp.</v>
      </c>
      <c r="C12" s="22">
        <f>VLOOKUP('[1]Proxy Group Ticker'!$B6,vldatabase,7,FALSE)</f>
        <v>5</v>
      </c>
      <c r="D12" s="22">
        <f>VLOOKUP('[1]Proxy Group Ticker'!$B6,vldatabase,8,FALSE)</f>
        <v>3.1</v>
      </c>
      <c r="E12" s="22">
        <f>VLOOKUP('[1]Proxy Group Ticker'!$B6,vldatabase,9,FALSE)</f>
        <v>56</v>
      </c>
      <c r="F12" s="3"/>
      <c r="G12" s="23">
        <f t="shared" si="1"/>
        <v>0.38</v>
      </c>
      <c r="H12" s="23">
        <f t="shared" si="2"/>
        <v>8.9285714285714288E-2</v>
      </c>
      <c r="I12" s="24">
        <f t="shared" si="3"/>
        <v>1.0267287154630274</v>
      </c>
      <c r="J12" s="25">
        <f t="shared" si="4"/>
        <v>9.1672206737770295E-2</v>
      </c>
      <c r="K12" s="25">
        <f t="shared" si="5"/>
        <v>3.4835438560352712E-2</v>
      </c>
      <c r="L12" s="2"/>
      <c r="M12" s="26">
        <f t="shared" si="6"/>
        <v>2.7279248642501353E-2</v>
      </c>
      <c r="N12" s="26">
        <f t="shared" si="7"/>
        <v>0.27741935483870961</v>
      </c>
      <c r="O12" s="13">
        <f t="shared" si="8"/>
        <v>7.5677915588874701E-3</v>
      </c>
      <c r="P12" s="2"/>
      <c r="Q12" s="25">
        <f t="shared" si="9"/>
        <v>4.240323011924018E-2</v>
      </c>
      <c r="R12" s="14">
        <f t="shared" si="10"/>
        <v>4</v>
      </c>
      <c r="S12" s="27" t="str">
        <f t="shared" si="10"/>
        <v>Black Hills Corp.</v>
      </c>
      <c r="T12" s="28">
        <f>VLOOKUP('[1]Proxy Group Ticker'!$B6,vldatabase,14,FALSE)</f>
        <v>0.435</v>
      </c>
      <c r="U12" s="29">
        <f>VLOOKUP('[1]Proxy Group Ticker'!$B6,vldatabase,16,FALSE)</f>
        <v>7751.7</v>
      </c>
      <c r="V12" s="29">
        <f t="shared" si="11"/>
        <v>3371.9894999999997</v>
      </c>
      <c r="W12" s="30"/>
      <c r="X12" s="28">
        <f>VLOOKUP('[1]Proxy Group Ticker'!$B6,vldatabase,15,FALSE)</f>
        <v>0.44500000000000001</v>
      </c>
      <c r="Y12" s="29">
        <f>VLOOKUP('[1]Proxy Group Ticker'!$B6,vldatabase,17,FALSE)</f>
        <v>9900</v>
      </c>
      <c r="Z12" s="29">
        <f t="shared" si="12"/>
        <v>4405.5</v>
      </c>
      <c r="AA12" s="25">
        <f t="shared" si="13"/>
        <v>5.4925519508660869E-2</v>
      </c>
      <c r="AB12" s="31">
        <f>VLOOKUP('[1]Proxy Group Ticker'!$B6,vldatabase,5,FALSE)</f>
        <v>90</v>
      </c>
      <c r="AC12" s="31">
        <f>VLOOKUP('[1]Proxy Group Ticker'!$B6,vldatabase,6,FALSE)</f>
        <v>65</v>
      </c>
      <c r="AD12" s="32">
        <f t="shared" si="14"/>
        <v>77.5</v>
      </c>
      <c r="AE12" s="33">
        <f t="shared" si="15"/>
        <v>1.3839285714285714</v>
      </c>
      <c r="AF12" s="34">
        <f>VLOOKUP('[1]Proxy Group Ticker'!$B6,vldatabase,10,FALSE)</f>
        <v>69.84</v>
      </c>
      <c r="AG12" s="34">
        <f>VLOOKUP('[1]Proxy Group Ticker'!$B6,vldatabase,11,FALSE)</f>
        <v>77</v>
      </c>
      <c r="AH12" s="13">
        <f t="shared" si="16"/>
        <v>1.9711457083613881E-2</v>
      </c>
    </row>
    <row r="13" spans="1:34" x14ac:dyDescent="0.25">
      <c r="A13" s="14">
        <f t="shared" si="0"/>
        <v>5</v>
      </c>
      <c r="B13" s="21" t="str">
        <f>'[1]Proxy Group Ticker'!C7</f>
        <v>CMS Energy Corp.</v>
      </c>
      <c r="C13" s="22">
        <f>VLOOKUP('[1]Proxy Group Ticker'!$B7,vldatabase,7,FALSE)</f>
        <v>4.2</v>
      </c>
      <c r="D13" s="22">
        <f>VLOOKUP('[1]Proxy Group Ticker'!$B7,vldatabase,8,FALSE)</f>
        <v>2.5</v>
      </c>
      <c r="E13" s="22">
        <f>VLOOKUP('[1]Proxy Group Ticker'!$B7,vldatabase,9,FALSE)</f>
        <v>30.75</v>
      </c>
      <c r="F13" s="3"/>
      <c r="G13" s="23">
        <f t="shared" si="1"/>
        <v>0.40476190476190477</v>
      </c>
      <c r="H13" s="23">
        <f t="shared" si="2"/>
        <v>0.13658536585365855</v>
      </c>
      <c r="I13" s="24">
        <f t="shared" si="3"/>
        <v>1.0146242061326995</v>
      </c>
      <c r="J13" s="25">
        <f t="shared" si="4"/>
        <v>0.13858281839861264</v>
      </c>
      <c r="K13" s="25">
        <f t="shared" si="5"/>
        <v>5.6093045542295591E-2</v>
      </c>
      <c r="L13" s="2"/>
      <c r="M13" s="26">
        <f t="shared" si="6"/>
        <v>5.7221033564368888E-3</v>
      </c>
      <c r="N13" s="26">
        <f t="shared" si="7"/>
        <v>0.62727272727272732</v>
      </c>
      <c r="O13" s="13">
        <f t="shared" si="8"/>
        <v>3.5893193781285941E-3</v>
      </c>
      <c r="P13" s="2"/>
      <c r="Q13" s="25">
        <f t="shared" si="9"/>
        <v>5.9682364920424183E-2</v>
      </c>
      <c r="R13" s="14">
        <f t="shared" si="10"/>
        <v>5</v>
      </c>
      <c r="S13" s="27" t="str">
        <f t="shared" si="10"/>
        <v>CMS Energy Corp.</v>
      </c>
      <c r="T13" s="28">
        <f>VLOOKUP('[1]Proxy Group Ticker'!$B7,vldatabase,14,FALSE)</f>
        <v>0.34</v>
      </c>
      <c r="U13" s="29">
        <f>VLOOKUP('[1]Proxy Group Ticker'!$B7,vldatabase,16,FALSE)</f>
        <v>23536</v>
      </c>
      <c r="V13" s="29">
        <f t="shared" si="11"/>
        <v>8002.2400000000007</v>
      </c>
      <c r="W13" s="30"/>
      <c r="X13" s="28">
        <f>VLOOKUP('[1]Proxy Group Ticker'!$B7,vldatabase,15,FALSE)</f>
        <v>0.375</v>
      </c>
      <c r="Y13" s="29">
        <f>VLOOKUP('[1]Proxy Group Ticker'!$B7,vldatabase,17,FALSE)</f>
        <v>24700</v>
      </c>
      <c r="Z13" s="29">
        <f t="shared" si="12"/>
        <v>9262.5</v>
      </c>
      <c r="AA13" s="25">
        <f t="shared" si="13"/>
        <v>2.9682495193643632E-2</v>
      </c>
      <c r="AB13" s="31">
        <f>VLOOKUP('[1]Proxy Group Ticker'!$B7,vldatabase,5,FALSE)</f>
        <v>95</v>
      </c>
      <c r="AC13" s="31">
        <f>VLOOKUP('[1]Proxy Group Ticker'!$B7,vldatabase,6,FALSE)</f>
        <v>70</v>
      </c>
      <c r="AD13" s="32">
        <f t="shared" si="14"/>
        <v>82.5</v>
      </c>
      <c r="AE13" s="33">
        <f t="shared" si="15"/>
        <v>2.6829268292682928</v>
      </c>
      <c r="AF13" s="34">
        <f>VLOOKUP('[1]Proxy Group Ticker'!$B7,vldatabase,10,FALSE)</f>
        <v>298.8</v>
      </c>
      <c r="AG13" s="34">
        <f>VLOOKUP('[1]Proxy Group Ticker'!$B7,vldatabase,11,FALSE)</f>
        <v>302</v>
      </c>
      <c r="AH13" s="13">
        <f t="shared" si="16"/>
        <v>2.1327839783082947E-3</v>
      </c>
    </row>
    <row r="14" spans="1:34" x14ac:dyDescent="0.25">
      <c r="A14" s="14">
        <f t="shared" si="0"/>
        <v>6</v>
      </c>
      <c r="B14" s="21" t="str">
        <f>'[1]Proxy Group Ticker'!C8</f>
        <v>Dominion Energy</v>
      </c>
      <c r="C14" s="22">
        <f>VLOOKUP('[1]Proxy Group Ticker'!$B8,vldatabase,7,FALSE)</f>
        <v>4.25</v>
      </c>
      <c r="D14" s="22">
        <f>VLOOKUP('[1]Proxy Group Ticker'!$B8,vldatabase,8,FALSE)</f>
        <v>2.67</v>
      </c>
      <c r="E14" s="22">
        <f>VLOOKUP('[1]Proxy Group Ticker'!$B8,vldatabase,9,FALSE)</f>
        <v>38</v>
      </c>
      <c r="F14" s="3"/>
      <c r="G14" s="23">
        <f t="shared" si="1"/>
        <v>0.37176470588235294</v>
      </c>
      <c r="H14" s="23">
        <f t="shared" si="2"/>
        <v>0.1118421052631579</v>
      </c>
      <c r="I14" s="24">
        <f t="shared" si="3"/>
        <v>1.0253295450886866</v>
      </c>
      <c r="J14" s="25">
        <f t="shared" si="4"/>
        <v>0.11467501491123468</v>
      </c>
      <c r="K14" s="25">
        <f t="shared" si="5"/>
        <v>4.26321231905296E-2</v>
      </c>
      <c r="L14" s="2"/>
      <c r="M14" s="26">
        <f t="shared" si="6"/>
        <v>1.677655111136413E-2</v>
      </c>
      <c r="N14" s="26">
        <f t="shared" si="7"/>
        <v>0.45714285714285718</v>
      </c>
      <c r="O14" s="13">
        <f t="shared" si="8"/>
        <v>7.6692805080521747E-3</v>
      </c>
      <c r="P14" s="2"/>
      <c r="Q14" s="25">
        <f t="shared" si="9"/>
        <v>5.0301403698581777E-2</v>
      </c>
      <c r="R14" s="14">
        <f t="shared" si="10"/>
        <v>6</v>
      </c>
      <c r="S14" s="27" t="str">
        <f t="shared" si="10"/>
        <v>Dominion Energy</v>
      </c>
      <c r="T14" s="28">
        <f>VLOOKUP('[1]Proxy Group Ticker'!$B8,vldatabase,14,FALSE)</f>
        <v>0.44</v>
      </c>
      <c r="U14" s="29">
        <f>VLOOKUP('[1]Proxy Group Ticker'!$B8,vldatabase,16,FALSE)</f>
        <v>59125</v>
      </c>
      <c r="V14" s="29">
        <f t="shared" si="11"/>
        <v>26015</v>
      </c>
      <c r="W14" s="30"/>
      <c r="X14" s="28">
        <f>VLOOKUP('[1]Proxy Group Ticker'!$B8,vldatabase,15,FALSE)</f>
        <v>0.42</v>
      </c>
      <c r="Y14" s="29">
        <f>VLOOKUP('[1]Proxy Group Ticker'!$B8,vldatabase,17,FALSE)</f>
        <v>79800</v>
      </c>
      <c r="Z14" s="29">
        <f t="shared" si="12"/>
        <v>33516</v>
      </c>
      <c r="AA14" s="25">
        <f t="shared" si="13"/>
        <v>5.1975608701489096E-2</v>
      </c>
      <c r="AB14" s="31">
        <f>VLOOKUP('[1]Proxy Group Ticker'!$B8,vldatabase,5,FALSE)</f>
        <v>80</v>
      </c>
      <c r="AC14" s="31">
        <f>VLOOKUP('[1]Proxy Group Ticker'!$B8,vldatabase,6,FALSE)</f>
        <v>60</v>
      </c>
      <c r="AD14" s="32">
        <f t="shared" si="14"/>
        <v>70</v>
      </c>
      <c r="AE14" s="33">
        <f t="shared" si="15"/>
        <v>1.8421052631578947</v>
      </c>
      <c r="AF14" s="34">
        <f>VLOOKUP('[1]Proxy Group Ticker'!$B8,vldatabase,10,FALSE)</f>
        <v>841</v>
      </c>
      <c r="AG14" s="34">
        <f>VLOOKUP('[1]Proxy Group Ticker'!$B8,vldatabase,11,FALSE)</f>
        <v>880</v>
      </c>
      <c r="AH14" s="13">
        <f t="shared" si="16"/>
        <v>9.1072706033119566E-3</v>
      </c>
    </row>
    <row r="15" spans="1:34" x14ac:dyDescent="0.25">
      <c r="A15" s="14">
        <f t="shared" si="0"/>
        <v>7</v>
      </c>
      <c r="B15" s="21" t="str">
        <f>'[1]Proxy Group Ticker'!C9</f>
        <v>DTE Energy Co.</v>
      </c>
      <c r="C15" s="22">
        <f>VLOOKUP('[1]Proxy Group Ticker'!$B9,vldatabase,7,FALSE)</f>
        <v>9.6</v>
      </c>
      <c r="D15" s="22">
        <f>VLOOKUP('[1]Proxy Group Ticker'!$B9,vldatabase,8,FALSE)</f>
        <v>5.15</v>
      </c>
      <c r="E15" s="22">
        <f>VLOOKUP('[1]Proxy Group Ticker'!$B9,vldatabase,9,FALSE)</f>
        <v>63.1</v>
      </c>
      <c r="F15" s="3"/>
      <c r="G15" s="23">
        <f t="shared" si="1"/>
        <v>0.46354166666666663</v>
      </c>
      <c r="H15" s="23">
        <f t="shared" si="2"/>
        <v>0.15213946117274166</v>
      </c>
      <c r="I15" s="24">
        <f t="shared" si="3"/>
        <v>1.0114144934242946</v>
      </c>
      <c r="J15" s="25">
        <f t="shared" si="4"/>
        <v>0.15387605605187363</v>
      </c>
      <c r="K15" s="25">
        <f t="shared" si="5"/>
        <v>7.1327963482378909E-2</v>
      </c>
      <c r="L15" s="2"/>
      <c r="M15" s="26">
        <f t="shared" si="6"/>
        <v>-3.094796040792738E-3</v>
      </c>
      <c r="N15" s="26">
        <f t="shared" si="7"/>
        <v>0.63420289855072465</v>
      </c>
      <c r="O15" s="13">
        <f t="shared" si="8"/>
        <v>-1.962728619494061E-3</v>
      </c>
      <c r="P15" s="2"/>
      <c r="Q15" s="25">
        <f t="shared" si="9"/>
        <v>6.9365234862884845E-2</v>
      </c>
      <c r="R15" s="14">
        <f t="shared" si="10"/>
        <v>7</v>
      </c>
      <c r="S15" s="27" t="str">
        <f t="shared" si="10"/>
        <v>DTE Energy Co.</v>
      </c>
      <c r="T15" s="28">
        <f>VLOOKUP('[1]Proxy Group Ticker'!$B9,vldatabase,14,FALSE)</f>
        <v>0.38200000000000001</v>
      </c>
      <c r="U15" s="29">
        <f>VLOOKUP('[1]Proxy Group Ticker'!$B9,vldatabase,16,FALSE)</f>
        <v>29328</v>
      </c>
      <c r="V15" s="29">
        <f t="shared" si="11"/>
        <v>11203.296</v>
      </c>
      <c r="W15" s="30"/>
      <c r="X15" s="28">
        <f>VLOOKUP('[1]Proxy Group Ticker'!$B9,vldatabase,15,FALSE)</f>
        <v>0.39</v>
      </c>
      <c r="Y15" s="29">
        <f>VLOOKUP('[1]Proxy Group Ticker'!$B9,vldatabase,17,FALSE)</f>
        <v>32200</v>
      </c>
      <c r="Z15" s="29">
        <f t="shared" si="12"/>
        <v>12558</v>
      </c>
      <c r="AA15" s="25">
        <f t="shared" si="13"/>
        <v>2.3092576915946239E-2</v>
      </c>
      <c r="AB15" s="31">
        <f>VLOOKUP('[1]Proxy Group Ticker'!$B9,vldatabase,5,FALSE)</f>
        <v>200</v>
      </c>
      <c r="AC15" s="31">
        <f>VLOOKUP('[1]Proxy Group Ticker'!$B9,vldatabase,6,FALSE)</f>
        <v>145</v>
      </c>
      <c r="AD15" s="32">
        <f t="shared" si="14"/>
        <v>172.5</v>
      </c>
      <c r="AE15" s="33">
        <f t="shared" si="15"/>
        <v>2.7337559429477021</v>
      </c>
      <c r="AF15" s="34">
        <f>VLOOKUP('[1]Proxy Group Ticker'!$B9,vldatabase,10,FALSE)</f>
        <v>207.17</v>
      </c>
      <c r="AG15" s="34">
        <f>VLOOKUP('[1]Proxy Group Ticker'!$B9,vldatabase,11,FALSE)</f>
        <v>206</v>
      </c>
      <c r="AH15" s="13">
        <f t="shared" si="16"/>
        <v>-1.132067421298677E-3</v>
      </c>
    </row>
    <row r="16" spans="1:34" x14ac:dyDescent="0.25">
      <c r="A16" s="14">
        <f t="shared" si="0"/>
        <v>8</v>
      </c>
      <c r="B16" s="21" t="str">
        <f>'[1]Proxy Group Ticker'!C10</f>
        <v>Duke Energy Corp.</v>
      </c>
      <c r="C16" s="22">
        <f>VLOOKUP('[1]Proxy Group Ticker'!$B10,vldatabase,7,FALSE)</f>
        <v>8</v>
      </c>
      <c r="D16" s="22">
        <f>VLOOKUP('[1]Proxy Group Ticker'!$B10,vldatabase,8,FALSE)</f>
        <v>5</v>
      </c>
      <c r="E16" s="22">
        <f>VLOOKUP('[1]Proxy Group Ticker'!$B10,vldatabase,9,FALSE)</f>
        <v>76.25</v>
      </c>
      <c r="F16" s="3"/>
      <c r="G16" s="23">
        <f t="shared" si="1"/>
        <v>0.375</v>
      </c>
      <c r="H16" s="23">
        <f t="shared" si="2"/>
        <v>0.10491803278688525</v>
      </c>
      <c r="I16" s="24">
        <f t="shared" si="3"/>
        <v>1.0202305945300449</v>
      </c>
      <c r="J16" s="25">
        <f t="shared" si="4"/>
        <v>0.10704058696708668</v>
      </c>
      <c r="K16" s="25">
        <f t="shared" si="5"/>
        <v>4.0140220112657506E-2</v>
      </c>
      <c r="L16" s="2"/>
      <c r="M16" s="26">
        <f t="shared" si="6"/>
        <v>2.0579193155931962E-3</v>
      </c>
      <c r="N16" s="26">
        <f t="shared" si="7"/>
        <v>0.43518518518518512</v>
      </c>
      <c r="O16" s="13">
        <f t="shared" si="8"/>
        <v>8.9557599845259449E-4</v>
      </c>
      <c r="P16" s="2"/>
      <c r="Q16" s="25">
        <f t="shared" si="9"/>
        <v>4.10357961111101E-2</v>
      </c>
      <c r="R16" s="14">
        <f t="shared" si="10"/>
        <v>8</v>
      </c>
      <c r="S16" s="27" t="str">
        <f t="shared" si="10"/>
        <v>Duke Energy Corp.</v>
      </c>
      <c r="T16" s="28">
        <f>VLOOKUP('[1]Proxy Group Ticker'!$B10,vldatabase,14,FALSE)</f>
        <v>0.38</v>
      </c>
      <c r="U16" s="29">
        <f>VLOOKUP('[1]Proxy Group Ticker'!$B10,vldatabase,16,FALSE)</f>
        <v>127650</v>
      </c>
      <c r="V16" s="29">
        <f t="shared" si="11"/>
        <v>48507</v>
      </c>
      <c r="W16" s="30"/>
      <c r="X16" s="28">
        <f>VLOOKUP('[1]Proxy Group Ticker'!$B10,vldatabase,15,FALSE)</f>
        <v>0.37</v>
      </c>
      <c r="Y16" s="29">
        <f>VLOOKUP('[1]Proxy Group Ticker'!$B10,vldatabase,17,FALSE)</f>
        <v>160500</v>
      </c>
      <c r="Z16" s="29">
        <f t="shared" si="12"/>
        <v>59385</v>
      </c>
      <c r="AA16" s="25">
        <f t="shared" si="13"/>
        <v>4.12966447351788E-2</v>
      </c>
      <c r="AB16" s="31">
        <f>VLOOKUP('[1]Proxy Group Ticker'!$B10,vldatabase,5,FALSE)</f>
        <v>155</v>
      </c>
      <c r="AC16" s="31">
        <f>VLOOKUP('[1]Proxy Group Ticker'!$B10,vldatabase,6,FALSE)</f>
        <v>115</v>
      </c>
      <c r="AD16" s="32">
        <f t="shared" si="14"/>
        <v>135</v>
      </c>
      <c r="AE16" s="33">
        <f t="shared" si="15"/>
        <v>1.7704918032786885</v>
      </c>
      <c r="AF16" s="34">
        <f>VLOOKUP('[1]Proxy Group Ticker'!$B10,vldatabase,10,FALSE)</f>
        <v>772.5</v>
      </c>
      <c r="AG16" s="34">
        <f>VLOOKUP('[1]Proxy Group Ticker'!$B10,vldatabase,11,FALSE)</f>
        <v>777</v>
      </c>
      <c r="AH16" s="13">
        <f t="shared" si="16"/>
        <v>1.1623433171406017E-3</v>
      </c>
    </row>
    <row r="17" spans="1:34" x14ac:dyDescent="0.25">
      <c r="A17" s="14">
        <f t="shared" si="0"/>
        <v>9</v>
      </c>
      <c r="B17" s="21" t="str">
        <f>'[1]Proxy Group Ticker'!C11</f>
        <v>Entergy Corp.</v>
      </c>
      <c r="C17" s="22">
        <f>VLOOKUP('[1]Proxy Group Ticker'!$B11,vldatabase,7,FALSE)</f>
        <v>4.2</v>
      </c>
      <c r="D17" s="22">
        <f>VLOOKUP('[1]Proxy Group Ticker'!$B11,vldatabase,8,FALSE)</f>
        <v>3</v>
      </c>
      <c r="E17" s="22">
        <f>VLOOKUP('[1]Proxy Group Ticker'!$B11,vldatabase,9,FALSE)</f>
        <v>43.45</v>
      </c>
      <c r="F17" s="3"/>
      <c r="G17" s="23">
        <f t="shared" si="1"/>
        <v>0.28571428571428575</v>
      </c>
      <c r="H17" s="23">
        <f t="shared" si="2"/>
        <v>9.6662830840046024E-2</v>
      </c>
      <c r="I17" s="24">
        <f t="shared" si="3"/>
        <v>1.0301842811163557</v>
      </c>
      <c r="J17" s="25">
        <f t="shared" si="4"/>
        <v>9.958052889962471E-2</v>
      </c>
      <c r="K17" s="25">
        <f t="shared" si="5"/>
        <v>2.8451579685607065E-2</v>
      </c>
      <c r="L17" s="2"/>
      <c r="M17" s="26">
        <f t="shared" si="6"/>
        <v>2.4574814406182335E-2</v>
      </c>
      <c r="N17" s="26">
        <f t="shared" si="7"/>
        <v>0.4393548387096774</v>
      </c>
      <c r="O17" s="13">
        <f t="shared" si="8"/>
        <v>1.0797063619748496E-2</v>
      </c>
      <c r="P17" s="2"/>
      <c r="Q17" s="25">
        <f t="shared" si="9"/>
        <v>3.924864330535556E-2</v>
      </c>
      <c r="R17" s="14">
        <f t="shared" si="10"/>
        <v>9</v>
      </c>
      <c r="S17" s="27" t="str">
        <f t="shared" si="10"/>
        <v>Entergy Corp.</v>
      </c>
      <c r="T17" s="28">
        <f>VLOOKUP('[1]Proxy Group Ticker'!$B11,vldatabase,14,FALSE)</f>
        <v>0.36</v>
      </c>
      <c r="U17" s="29">
        <f>VLOOKUP('[1]Proxy Group Ticker'!$B11,vldatabase,16,FALSE)</f>
        <v>41917</v>
      </c>
      <c r="V17" s="29">
        <f t="shared" si="11"/>
        <v>15090.119999999999</v>
      </c>
      <c r="W17" s="30"/>
      <c r="X17" s="28">
        <f>VLOOKUP('[1]Proxy Group Ticker'!$B11,vldatabase,15,FALSE)</f>
        <v>0.36499999999999999</v>
      </c>
      <c r="Y17" s="29">
        <f>VLOOKUP('[1]Proxy Group Ticker'!$B11,vldatabase,17,FALSE)</f>
        <v>55915</v>
      </c>
      <c r="Z17" s="29">
        <f t="shared" si="12"/>
        <v>20408.974999999999</v>
      </c>
      <c r="AA17" s="25">
        <f t="shared" si="13"/>
        <v>6.2247456972755133E-2</v>
      </c>
      <c r="AB17" s="31">
        <f>VLOOKUP('[1]Proxy Group Ticker'!$B11,vldatabase,5,FALSE)</f>
        <v>85</v>
      </c>
      <c r="AC17" s="31">
        <f>VLOOKUP('[1]Proxy Group Ticker'!$B11,vldatabase,6,FALSE)</f>
        <v>70</v>
      </c>
      <c r="AD17" s="32">
        <f t="shared" si="14"/>
        <v>77.5</v>
      </c>
      <c r="AE17" s="33">
        <f t="shared" si="15"/>
        <v>1.7836593785960873</v>
      </c>
      <c r="AF17" s="34">
        <f>VLOOKUP('[1]Proxy Group Ticker'!$B11,vldatabase,10,FALSE)</f>
        <v>429.58</v>
      </c>
      <c r="AG17" s="34">
        <f>VLOOKUP('[1]Proxy Group Ticker'!$B11,vldatabase,11,FALSE)</f>
        <v>460</v>
      </c>
      <c r="AH17" s="13">
        <f t="shared" si="16"/>
        <v>1.377775078643384E-2</v>
      </c>
    </row>
    <row r="18" spans="1:34" x14ac:dyDescent="0.25">
      <c r="A18" s="14">
        <f t="shared" si="0"/>
        <v>10</v>
      </c>
      <c r="B18" s="21" t="str">
        <f>'[1]Proxy Group Ticker'!C12</f>
        <v>Evergy Inc.</v>
      </c>
      <c r="C18" s="22">
        <f>VLOOKUP('[1]Proxy Group Ticker'!$B12,vldatabase,7,FALSE)</f>
        <v>5</v>
      </c>
      <c r="D18" s="22">
        <f>VLOOKUP('[1]Proxy Group Ticker'!$B12,vldatabase,8,FALSE)</f>
        <v>3.25</v>
      </c>
      <c r="E18" s="22">
        <f>VLOOKUP('[1]Proxy Group Ticker'!$B12,vldatabase,9,FALSE)</f>
        <v>47.5</v>
      </c>
      <c r="F18" s="3"/>
      <c r="G18" s="23">
        <f t="shared" si="1"/>
        <v>0.35</v>
      </c>
      <c r="H18" s="23">
        <f t="shared" si="2"/>
        <v>0.10526315789473684</v>
      </c>
      <c r="I18" s="24">
        <f t="shared" si="3"/>
        <v>1.012429909935213</v>
      </c>
      <c r="J18" s="25">
        <f t="shared" si="4"/>
        <v>0.10657156946686452</v>
      </c>
      <c r="K18" s="25">
        <f t="shared" si="5"/>
        <v>3.7300049313402583E-2</v>
      </c>
      <c r="L18" s="2"/>
      <c r="M18" s="26">
        <f t="shared" si="6"/>
        <v>4.3279916807157834E-4</v>
      </c>
      <c r="N18" s="26">
        <f t="shared" si="7"/>
        <v>0.45714285714285718</v>
      </c>
      <c r="O18" s="13">
        <f t="shared" si="8"/>
        <v>1.9785104826129297E-4</v>
      </c>
      <c r="P18" s="2"/>
      <c r="Q18" s="25">
        <f t="shared" si="9"/>
        <v>3.7497900361663873E-2</v>
      </c>
      <c r="R18" s="14">
        <f t="shared" si="10"/>
        <v>10</v>
      </c>
      <c r="S18" s="27" t="str">
        <f t="shared" si="10"/>
        <v>Evergy Inc.</v>
      </c>
      <c r="T18" s="28">
        <f>VLOOKUP('[1]Proxy Group Ticker'!$B12,vldatabase,14,FALSE)</f>
        <v>0.48</v>
      </c>
      <c r="U18" s="29">
        <f>VLOOKUP('[1]Proxy Group Ticker'!$B12,vldatabase,16,FALSE)</f>
        <v>20019</v>
      </c>
      <c r="V18" s="29">
        <f t="shared" si="11"/>
        <v>9609.119999999999</v>
      </c>
      <c r="W18" s="30"/>
      <c r="X18" s="28">
        <f>VLOOKUP('[1]Proxy Group Ticker'!$B12,vldatabase,15,FALSE)</f>
        <v>0.46500000000000002</v>
      </c>
      <c r="Y18" s="29">
        <f>VLOOKUP('[1]Proxy Group Ticker'!$B12,vldatabase,17,FALSE)</f>
        <v>23400</v>
      </c>
      <c r="Z18" s="29">
        <f t="shared" si="12"/>
        <v>10881</v>
      </c>
      <c r="AA18" s="25">
        <f t="shared" si="13"/>
        <v>2.5172714443787214E-2</v>
      </c>
      <c r="AB18" s="31">
        <f>VLOOKUP('[1]Proxy Group Ticker'!$B12,vldatabase,5,FALSE)</f>
        <v>100</v>
      </c>
      <c r="AC18" s="31">
        <f>VLOOKUP('[1]Proxy Group Ticker'!$B12,vldatabase,6,FALSE)</f>
        <v>75</v>
      </c>
      <c r="AD18" s="32">
        <f t="shared" si="14"/>
        <v>87.5</v>
      </c>
      <c r="AE18" s="33">
        <f t="shared" si="15"/>
        <v>1.8421052631578947</v>
      </c>
      <c r="AF18" s="34">
        <f>VLOOKUP('[1]Proxy Group Ticker'!$B12,vldatabase,10,FALSE)</f>
        <v>229.73</v>
      </c>
      <c r="AG18" s="34">
        <f>VLOOKUP('[1]Proxy Group Ticker'!$B12,vldatabase,11,FALSE)</f>
        <v>230</v>
      </c>
      <c r="AH18" s="13">
        <f t="shared" si="16"/>
        <v>2.3494811981028541E-4</v>
      </c>
    </row>
    <row r="19" spans="1:34" x14ac:dyDescent="0.25">
      <c r="A19" s="14">
        <f t="shared" si="0"/>
        <v>11</v>
      </c>
      <c r="B19" s="21" t="str">
        <f>'[1]Proxy Group Ticker'!C13</f>
        <v>Eversource Energy</v>
      </c>
      <c r="C19" s="22">
        <f>VLOOKUP('[1]Proxy Group Ticker'!$B13,vldatabase,7,FALSE)</f>
        <v>5.9</v>
      </c>
      <c r="D19" s="22">
        <f>VLOOKUP('[1]Proxy Group Ticker'!$B13,vldatabase,8,FALSE)</f>
        <v>3.76</v>
      </c>
      <c r="E19" s="22">
        <f>VLOOKUP('[1]Proxy Group Ticker'!$B13,vldatabase,9,FALSE)</f>
        <v>53.25</v>
      </c>
      <c r="F19" s="3"/>
      <c r="G19" s="23">
        <f t="shared" si="1"/>
        <v>0.36271186440677972</v>
      </c>
      <c r="H19" s="23">
        <f t="shared" si="2"/>
        <v>0.1107981220657277</v>
      </c>
      <c r="I19" s="24">
        <f t="shared" si="3"/>
        <v>1.3029133187433408</v>
      </c>
      <c r="J19" s="25">
        <f t="shared" si="4"/>
        <v>0.14436034893118707</v>
      </c>
      <c r="K19" s="25">
        <f t="shared" si="5"/>
        <v>5.2361211307244131E-2</v>
      </c>
      <c r="L19" s="2"/>
      <c r="M19" s="26">
        <f t="shared" si="6"/>
        <v>4.8348610535237637E-3</v>
      </c>
      <c r="N19" s="26">
        <f t="shared" si="7"/>
        <v>0.43947368421052635</v>
      </c>
      <c r="O19" s="13">
        <f t="shared" si="8"/>
        <v>2.1247941998380751E-3</v>
      </c>
      <c r="P19" s="2"/>
      <c r="Q19" s="25">
        <f t="shared" si="9"/>
        <v>5.4486005507082207E-2</v>
      </c>
      <c r="R19" s="14">
        <f t="shared" si="10"/>
        <v>11</v>
      </c>
      <c r="S19" s="27" t="str">
        <f t="shared" si="10"/>
        <v>Eversource Energy</v>
      </c>
      <c r="T19" s="28">
        <f>VLOOKUP('[1]Proxy Group Ticker'!$B13,vldatabase,14,FALSE)</f>
        <v>0.38500000000000001</v>
      </c>
      <c r="U19" s="29">
        <f>VLOOKUP('[1]Proxy Group Ticker'!$B13,vldatabase,16,FALSE)</f>
        <v>2250</v>
      </c>
      <c r="V19" s="29">
        <f t="shared" si="11"/>
        <v>866.25</v>
      </c>
      <c r="W19" s="30"/>
      <c r="X19" s="28">
        <f>VLOOKUP('[1]Proxy Group Ticker'!$B13,vldatabase,15,FALSE)</f>
        <v>0.38</v>
      </c>
      <c r="Y19" s="29">
        <f>VLOOKUP('[1]Proxy Group Ticker'!$B13,vldatabase,17,FALSE)</f>
        <v>52000</v>
      </c>
      <c r="Z19" s="29">
        <f t="shared" si="12"/>
        <v>19760</v>
      </c>
      <c r="AA19" s="25">
        <f t="shared" si="13"/>
        <v>0.86908365024926293</v>
      </c>
      <c r="AB19" s="31">
        <f>VLOOKUP('[1]Proxy Group Ticker'!$B13,vldatabase,5,FALSE)</f>
        <v>110</v>
      </c>
      <c r="AC19" s="31">
        <f>VLOOKUP('[1]Proxy Group Ticker'!$B13,vldatabase,6,FALSE)</f>
        <v>80</v>
      </c>
      <c r="AD19" s="32">
        <f t="shared" si="14"/>
        <v>95</v>
      </c>
      <c r="AE19" s="33">
        <f t="shared" si="15"/>
        <v>1.784037558685446</v>
      </c>
      <c r="AF19" s="34">
        <f>VLOOKUP('[1]Proxy Group Ticker'!$B13,vldatabase,10,FALSE)</f>
        <v>367</v>
      </c>
      <c r="AG19" s="34">
        <f>VLOOKUP('[1]Proxy Group Ticker'!$B13,vldatabase,11,FALSE)</f>
        <v>372</v>
      </c>
      <c r="AH19" s="13">
        <f t="shared" si="16"/>
        <v>2.7100668536856887E-3</v>
      </c>
    </row>
    <row r="20" spans="1:34" x14ac:dyDescent="0.25">
      <c r="A20" s="14">
        <f t="shared" si="0"/>
        <v>12</v>
      </c>
      <c r="B20" s="21" t="str">
        <f>'[1]Proxy Group Ticker'!C14</f>
        <v>IDACORP, Inc.</v>
      </c>
      <c r="C20" s="22">
        <f>VLOOKUP('[1]Proxy Group Ticker'!$B14,vldatabase,7,FALSE)</f>
        <v>7.1</v>
      </c>
      <c r="D20" s="22">
        <f>VLOOKUP('[1]Proxy Group Ticker'!$B14,vldatabase,8,FALSE)</f>
        <v>4.2</v>
      </c>
      <c r="E20" s="22">
        <f>VLOOKUP('[1]Proxy Group Ticker'!$B14,vldatabase,9,FALSE)</f>
        <v>74</v>
      </c>
      <c r="F20" s="3"/>
      <c r="G20" s="23">
        <f t="shared" si="1"/>
        <v>0.40845070422535207</v>
      </c>
      <c r="H20" s="23">
        <f t="shared" si="2"/>
        <v>9.5945945945945937E-2</v>
      </c>
      <c r="I20" s="24">
        <f t="shared" si="3"/>
        <v>1.0221902185102447</v>
      </c>
      <c r="J20" s="25">
        <f t="shared" si="4"/>
        <v>9.8075007451658605E-2</v>
      </c>
      <c r="K20" s="25">
        <f t="shared" si="5"/>
        <v>4.005880586053661E-2</v>
      </c>
      <c r="L20" s="2"/>
      <c r="M20" s="26">
        <f t="shared" si="6"/>
        <v>1.3590014336517804E-2</v>
      </c>
      <c r="N20" s="26">
        <f t="shared" si="7"/>
        <v>0.45185185185185184</v>
      </c>
      <c r="O20" s="13">
        <f t="shared" si="8"/>
        <v>6.1406731446487853E-3</v>
      </c>
      <c r="P20" s="2"/>
      <c r="Q20" s="25">
        <f t="shared" si="9"/>
        <v>4.6199479005185395E-2</v>
      </c>
      <c r="R20" s="14">
        <f t="shared" si="10"/>
        <v>12</v>
      </c>
      <c r="S20" s="27" t="str">
        <f t="shared" si="10"/>
        <v>IDACORP, Inc.</v>
      </c>
      <c r="T20" s="28">
        <f>VLOOKUP('[1]Proxy Group Ticker'!$B14,vldatabase,14,FALSE)</f>
        <v>0.52200000000000002</v>
      </c>
      <c r="U20" s="29">
        <f>VLOOKUP('[1]Proxy Group Ticker'!$B14,vldatabase,16,FALSE)</f>
        <v>6384.7</v>
      </c>
      <c r="V20" s="29">
        <f t="shared" si="11"/>
        <v>3332.8134</v>
      </c>
      <c r="W20" s="30"/>
      <c r="X20" s="28">
        <f>VLOOKUP('[1]Proxy Group Ticker'!$B14,vldatabase,15,FALSE)</f>
        <v>0.56999999999999995</v>
      </c>
      <c r="Y20" s="29">
        <f>VLOOKUP('[1]Proxy Group Ticker'!$B14,vldatabase,17,FALSE)</f>
        <v>7300</v>
      </c>
      <c r="Z20" s="29">
        <f t="shared" si="12"/>
        <v>4161</v>
      </c>
      <c r="AA20" s="25">
        <f t="shared" si="13"/>
        <v>4.5387597731813889E-2</v>
      </c>
      <c r="AB20" s="31">
        <f>VLOOKUP('[1]Proxy Group Ticker'!$B14,vldatabase,5,FALSE)</f>
        <v>150</v>
      </c>
      <c r="AC20" s="31">
        <f>VLOOKUP('[1]Proxy Group Ticker'!$B14,vldatabase,6,FALSE)</f>
        <v>120</v>
      </c>
      <c r="AD20" s="32">
        <f t="shared" si="14"/>
        <v>135</v>
      </c>
      <c r="AE20" s="33">
        <f t="shared" si="15"/>
        <v>1.8243243243243243</v>
      </c>
      <c r="AF20" s="34">
        <f>VLOOKUP('[1]Proxy Group Ticker'!$B14,vldatabase,10,FALSE)</f>
        <v>53.96</v>
      </c>
      <c r="AG20" s="34">
        <f>VLOOKUP('[1]Proxy Group Ticker'!$B14,vldatabase,11,FALSE)</f>
        <v>56</v>
      </c>
      <c r="AH20" s="13">
        <f t="shared" si="16"/>
        <v>7.4493411918690189E-3</v>
      </c>
    </row>
    <row r="21" spans="1:34" x14ac:dyDescent="0.25">
      <c r="A21" s="14">
        <f t="shared" si="0"/>
        <v>13</v>
      </c>
      <c r="B21" s="21" t="str">
        <f>'[1]Proxy Group Ticker'!C15</f>
        <v>NorthWestern Energy Grp.</v>
      </c>
      <c r="C21" s="22">
        <f>VLOOKUP('[1]Proxy Group Ticker'!$B15,vldatabase,7,FALSE)</f>
        <v>4.3</v>
      </c>
      <c r="D21" s="22">
        <f>VLOOKUP('[1]Proxy Group Ticker'!$B15,vldatabase,8,FALSE)</f>
        <v>2.8</v>
      </c>
      <c r="E21" s="22">
        <f>VLOOKUP('[1]Proxy Group Ticker'!$B15,vldatabase,9,FALSE)</f>
        <v>53.55</v>
      </c>
      <c r="F21" s="3"/>
      <c r="G21" s="23">
        <f t="shared" si="1"/>
        <v>0.34883720930232559</v>
      </c>
      <c r="H21" s="23">
        <f t="shared" si="2"/>
        <v>8.0298786181139128E-2</v>
      </c>
      <c r="I21" s="24">
        <f t="shared" si="3"/>
        <v>1.0186374151840238</v>
      </c>
      <c r="J21" s="25">
        <f t="shared" si="4"/>
        <v>8.1795347997970169E-2</v>
      </c>
      <c r="K21" s="25">
        <f t="shared" si="5"/>
        <v>2.8533260929524479E-2</v>
      </c>
      <c r="L21" s="2"/>
      <c r="M21" s="26">
        <f t="shared" si="6"/>
        <v>1.0429262682480534E-2</v>
      </c>
      <c r="N21" s="26">
        <f t="shared" si="7"/>
        <v>0.17615384615384622</v>
      </c>
      <c r="O21" s="13">
        <f t="shared" si="8"/>
        <v>1.8371547340677254E-3</v>
      </c>
      <c r="P21" s="2"/>
      <c r="Q21" s="25">
        <f t="shared" si="9"/>
        <v>3.0370415663592203E-2</v>
      </c>
      <c r="R21" s="14">
        <f t="shared" si="10"/>
        <v>13</v>
      </c>
      <c r="S21" s="27" t="str">
        <f t="shared" si="10"/>
        <v>NorthWestern Energy Grp.</v>
      </c>
      <c r="T21" s="28">
        <f>VLOOKUP('[1]Proxy Group Ticker'!$B15,vldatabase,14,FALSE)</f>
        <v>0.51400000000000001</v>
      </c>
      <c r="U21" s="29">
        <f>VLOOKUP('[1]Proxy Group Ticker'!$B15,vldatabase,16,FALSE)</f>
        <v>5554.9</v>
      </c>
      <c r="V21" s="29">
        <f t="shared" si="11"/>
        <v>2855.2185999999997</v>
      </c>
      <c r="W21" s="30"/>
      <c r="X21" s="28">
        <f>VLOOKUP('[1]Proxy Group Ticker'!$B15,vldatabase,15,FALSE)</f>
        <v>0.495</v>
      </c>
      <c r="Y21" s="29">
        <f>VLOOKUP('[1]Proxy Group Ticker'!$B15,vldatabase,17,FALSE)</f>
        <v>6950</v>
      </c>
      <c r="Z21" s="29">
        <f t="shared" si="12"/>
        <v>3440.25</v>
      </c>
      <c r="AA21" s="25">
        <f t="shared" si="13"/>
        <v>3.7982730282138499E-2</v>
      </c>
      <c r="AB21" s="31">
        <f>VLOOKUP('[1]Proxy Group Ticker'!$B15,vldatabase,5,FALSE)</f>
        <v>75</v>
      </c>
      <c r="AC21" s="31">
        <f>VLOOKUP('[1]Proxy Group Ticker'!$B15,vldatabase,6,FALSE)</f>
        <v>55</v>
      </c>
      <c r="AD21" s="32">
        <f t="shared" si="14"/>
        <v>65</v>
      </c>
      <c r="AE21" s="33">
        <f t="shared" si="15"/>
        <v>1.2138188608776845</v>
      </c>
      <c r="AF21" s="34">
        <f>VLOOKUP('[1]Proxy Group Ticker'!$B15,vldatabase,10,FALSE)</f>
        <v>61.32</v>
      </c>
      <c r="AG21" s="34">
        <f>VLOOKUP('[1]Proxy Group Ticker'!$B15,vldatabase,11,FALSE)</f>
        <v>64</v>
      </c>
      <c r="AH21" s="13">
        <f t="shared" si="16"/>
        <v>8.5921079484128082E-3</v>
      </c>
    </row>
    <row r="22" spans="1:34" x14ac:dyDescent="0.25">
      <c r="A22" s="14">
        <f t="shared" si="0"/>
        <v>14</v>
      </c>
      <c r="B22" s="21" t="str">
        <f>'[1]Proxy Group Ticker'!C16</f>
        <v>Otter Tail Corp.</v>
      </c>
      <c r="C22" s="22">
        <f>VLOOKUP('[1]Proxy Group Ticker'!$B16,vldatabase,7,FALSE)</f>
        <v>4.2</v>
      </c>
      <c r="D22" s="22">
        <f>VLOOKUP('[1]Proxy Group Ticker'!$B16,vldatabase,8,FALSE)</f>
        <v>2.36</v>
      </c>
      <c r="E22" s="22">
        <f>VLOOKUP('[1]Proxy Group Ticker'!$B16,vldatabase,9,FALSE)</f>
        <v>44.25</v>
      </c>
      <c r="F22" s="3"/>
      <c r="G22" s="23">
        <f t="shared" si="1"/>
        <v>0.43809523809523815</v>
      </c>
      <c r="H22" s="23">
        <f t="shared" si="2"/>
        <v>9.4915254237288138E-2</v>
      </c>
      <c r="I22" s="24">
        <f t="shared" si="3"/>
        <v>1.0081363094553224</v>
      </c>
      <c r="J22" s="25">
        <f t="shared" si="4"/>
        <v>9.5687514117793318E-2</v>
      </c>
      <c r="K22" s="25">
        <f t="shared" si="5"/>
        <v>4.1920244280176128E-2</v>
      </c>
      <c r="L22" s="2"/>
      <c r="M22" s="26">
        <f t="shared" si="6"/>
        <v>5.2152706667185382E-3</v>
      </c>
      <c r="N22" s="26">
        <f t="shared" si="7"/>
        <v>0.3896551724137931</v>
      </c>
      <c r="O22" s="13">
        <f t="shared" si="8"/>
        <v>2.0321571908248097E-3</v>
      </c>
      <c r="P22" s="2"/>
      <c r="Q22" s="25">
        <f t="shared" si="9"/>
        <v>4.3952401471000935E-2</v>
      </c>
      <c r="R22" s="14">
        <f t="shared" si="10"/>
        <v>14</v>
      </c>
      <c r="S22" s="27" t="str">
        <f t="shared" si="10"/>
        <v>Otter Tail Corp.</v>
      </c>
      <c r="T22" s="28">
        <f>VLOOKUP('[1]Proxy Group Ticker'!$B16,vldatabase,14,FALSE)</f>
        <v>0.58499999999999996</v>
      </c>
      <c r="U22" s="29">
        <f>VLOOKUP('[1]Proxy Group Ticker'!$B16,vldatabase,16,FALSE)</f>
        <v>2287.9</v>
      </c>
      <c r="V22" s="29">
        <f t="shared" si="11"/>
        <v>1338.4214999999999</v>
      </c>
      <c r="W22" s="30"/>
      <c r="X22" s="28">
        <f>VLOOKUP('[1]Proxy Group Ticker'!$B16,vldatabase,15,FALSE)</f>
        <v>0.57499999999999996</v>
      </c>
      <c r="Y22" s="29">
        <f>VLOOKUP('[1]Proxy Group Ticker'!$B16,vldatabase,17,FALSE)</f>
        <v>2525</v>
      </c>
      <c r="Z22" s="29">
        <f t="shared" si="12"/>
        <v>1451.875</v>
      </c>
      <c r="AA22" s="25">
        <f t="shared" si="13"/>
        <v>1.6406104050152637E-2</v>
      </c>
      <c r="AB22" s="31">
        <f>VLOOKUP('[1]Proxy Group Ticker'!$B16,vldatabase,5,FALSE)</f>
        <v>85</v>
      </c>
      <c r="AC22" s="31">
        <f>VLOOKUP('[1]Proxy Group Ticker'!$B16,vldatabase,6,FALSE)</f>
        <v>60</v>
      </c>
      <c r="AD22" s="32">
        <f t="shared" si="14"/>
        <v>72.5</v>
      </c>
      <c r="AE22" s="33">
        <f t="shared" si="15"/>
        <v>1.6384180790960452</v>
      </c>
      <c r="AF22" s="34">
        <f>VLOOKUP('[1]Proxy Group Ticker'!$B16,vldatabase,10,FALSE)</f>
        <v>41.83</v>
      </c>
      <c r="AG22" s="34">
        <f>VLOOKUP('[1]Proxy Group Ticker'!$B16,vldatabase,11,FALSE)</f>
        <v>42.5</v>
      </c>
      <c r="AH22" s="13">
        <f t="shared" si="16"/>
        <v>3.1831134758937285E-3</v>
      </c>
    </row>
    <row r="23" spans="1:34" x14ac:dyDescent="0.25">
      <c r="A23" s="14">
        <f t="shared" si="0"/>
        <v>15</v>
      </c>
      <c r="B23" s="21" t="str">
        <f>'[1]Proxy Group Ticker'!C17</f>
        <v>Pinnacle West Capital</v>
      </c>
      <c r="C23" s="22">
        <f>VLOOKUP('[1]Proxy Group Ticker'!$B17,vldatabase,7,FALSE)</f>
        <v>6.25</v>
      </c>
      <c r="D23" s="22">
        <f>VLOOKUP('[1]Proxy Group Ticker'!$B17,vldatabase,8,FALSE)</f>
        <v>3.85</v>
      </c>
      <c r="E23" s="22">
        <f>VLOOKUP('[1]Proxy Group Ticker'!$B17,vldatabase,9,FALSE)</f>
        <v>70</v>
      </c>
      <c r="F23" s="3"/>
      <c r="G23" s="23">
        <f t="shared" si="1"/>
        <v>0.38400000000000001</v>
      </c>
      <c r="H23" s="23">
        <f t="shared" si="2"/>
        <v>8.9285714285714288E-2</v>
      </c>
      <c r="I23" s="24">
        <f t="shared" si="3"/>
        <v>1.0261604362780747</v>
      </c>
      <c r="J23" s="25">
        <f t="shared" si="4"/>
        <v>9.162146752482811E-2</v>
      </c>
      <c r="K23" s="25">
        <f t="shared" si="5"/>
        <v>3.5182643529533993E-2</v>
      </c>
      <c r="L23" s="2"/>
      <c r="M23" s="26">
        <f t="shared" si="6"/>
        <v>1.5616539989246574E-2</v>
      </c>
      <c r="N23" s="26">
        <f t="shared" si="7"/>
        <v>0.37777777777777777</v>
      </c>
      <c r="O23" s="13">
        <f t="shared" si="8"/>
        <v>5.8995817737153722E-3</v>
      </c>
      <c r="P23" s="2"/>
      <c r="Q23" s="25">
        <f t="shared" si="9"/>
        <v>4.1082225303249363E-2</v>
      </c>
      <c r="R23" s="14">
        <f t="shared" si="10"/>
        <v>15</v>
      </c>
      <c r="S23" s="27" t="str">
        <f t="shared" si="10"/>
        <v>Pinnacle West Capital</v>
      </c>
      <c r="T23" s="28">
        <f>VLOOKUP('[1]Proxy Group Ticker'!$B17,vldatabase,14,FALSE)</f>
        <v>0.45600000000000002</v>
      </c>
      <c r="U23" s="29">
        <f>VLOOKUP('[1]Proxy Group Ticker'!$B17,vldatabase,16,FALSE)</f>
        <v>14813</v>
      </c>
      <c r="V23" s="29">
        <f t="shared" si="11"/>
        <v>6754.7280000000001</v>
      </c>
      <c r="W23" s="30"/>
      <c r="X23" s="28">
        <f>VLOOKUP('[1]Proxy Group Ticker'!$B17,vldatabase,15,FALSE)</f>
        <v>0.45</v>
      </c>
      <c r="Y23" s="29">
        <f>VLOOKUP('[1]Proxy Group Ticker'!$B17,vldatabase,17,FALSE)</f>
        <v>19500</v>
      </c>
      <c r="Z23" s="29">
        <f t="shared" si="12"/>
        <v>8775</v>
      </c>
      <c r="AA23" s="25">
        <f t="shared" si="13"/>
        <v>5.3726378045459766E-2</v>
      </c>
      <c r="AB23" s="31">
        <f>VLOOKUP('[1]Proxy Group Ticker'!$B17,vldatabase,5,FALSE)</f>
        <v>130</v>
      </c>
      <c r="AC23" s="31">
        <f>VLOOKUP('[1]Proxy Group Ticker'!$B17,vldatabase,6,FALSE)</f>
        <v>95</v>
      </c>
      <c r="AD23" s="32">
        <f t="shared" si="14"/>
        <v>112.5</v>
      </c>
      <c r="AE23" s="33">
        <f t="shared" si="15"/>
        <v>1.6071428571428572</v>
      </c>
      <c r="AF23" s="34">
        <f>VLOOKUP('[1]Proxy Group Ticker'!$B17,vldatabase,10,FALSE)</f>
        <v>119.1</v>
      </c>
      <c r="AG23" s="34">
        <f>VLOOKUP('[1]Proxy Group Ticker'!$B17,vldatabase,11,FALSE)</f>
        <v>125</v>
      </c>
      <c r="AH23" s="13">
        <f t="shared" si="16"/>
        <v>9.7169582155312018E-3</v>
      </c>
    </row>
    <row r="24" spans="1:34" x14ac:dyDescent="0.25">
      <c r="A24" s="14">
        <f t="shared" si="0"/>
        <v>16</v>
      </c>
      <c r="B24" s="21" t="str">
        <f>'[1]Proxy Group Ticker'!C18</f>
        <v>Portland General Elec.</v>
      </c>
      <c r="C24" s="22">
        <f>VLOOKUP('[1]Proxy Group Ticker'!$B18,vldatabase,7,FALSE)</f>
        <v>4</v>
      </c>
      <c r="D24" s="22">
        <f>VLOOKUP('[1]Proxy Group Ticker'!$B18,vldatabase,8,FALSE)</f>
        <v>2.6</v>
      </c>
      <c r="E24" s="22">
        <f>VLOOKUP('[1]Proxy Group Ticker'!$B18,vldatabase,9,FALSE)</f>
        <v>42.25</v>
      </c>
      <c r="F24" s="3"/>
      <c r="G24" s="23">
        <f t="shared" si="1"/>
        <v>0.35</v>
      </c>
      <c r="H24" s="23">
        <f t="shared" si="2"/>
        <v>9.4674556213017749E-2</v>
      </c>
      <c r="I24" s="24">
        <f t="shared" si="3"/>
        <v>1.0286831469879081</v>
      </c>
      <c r="J24" s="25">
        <f t="shared" si="4"/>
        <v>9.7390120424890703E-2</v>
      </c>
      <c r="K24" s="25">
        <f t="shared" si="5"/>
        <v>3.4086542148711742E-2</v>
      </c>
      <c r="L24" s="2"/>
      <c r="M24" s="26">
        <f t="shared" si="6"/>
        <v>2.8892396829168349E-2</v>
      </c>
      <c r="N24" s="26">
        <f t="shared" si="7"/>
        <v>0.35000000000000009</v>
      </c>
      <c r="O24" s="13">
        <f t="shared" si="8"/>
        <v>1.0112338890208924E-2</v>
      </c>
      <c r="P24" s="2"/>
      <c r="Q24" s="25">
        <f t="shared" si="9"/>
        <v>4.4198881038920668E-2</v>
      </c>
      <c r="R24" s="14">
        <f t="shared" si="10"/>
        <v>16</v>
      </c>
      <c r="S24" s="27" t="str">
        <f t="shared" si="10"/>
        <v>Portland General Elec.</v>
      </c>
      <c r="T24" s="28">
        <f>VLOOKUP('[1]Proxy Group Ticker'!$B18,vldatabase,14,FALSE)</f>
        <v>0.45</v>
      </c>
      <c r="U24" s="29">
        <f>VLOOKUP('[1]Proxy Group Ticker'!$B18,vldatabase,16,FALSE)</f>
        <v>8424</v>
      </c>
      <c r="V24" s="29">
        <f t="shared" si="11"/>
        <v>3790.8</v>
      </c>
      <c r="W24" s="30"/>
      <c r="X24" s="28">
        <f>VLOOKUP('[1]Proxy Group Ticker'!$B18,vldatabase,15,FALSE)</f>
        <v>0.42</v>
      </c>
      <c r="Y24" s="29">
        <f>VLOOKUP('[1]Proxy Group Ticker'!$B18,vldatabase,17,FALSE)</f>
        <v>12025</v>
      </c>
      <c r="Z24" s="29">
        <f t="shared" si="12"/>
        <v>5050.5</v>
      </c>
      <c r="AA24" s="25">
        <f t="shared" si="13"/>
        <v>5.9060330105382919E-2</v>
      </c>
      <c r="AB24" s="31">
        <f>VLOOKUP('[1]Proxy Group Ticker'!$B18,vldatabase,5,FALSE)</f>
        <v>75</v>
      </c>
      <c r="AC24" s="31">
        <f>VLOOKUP('[1]Proxy Group Ticker'!$B18,vldatabase,6,FALSE)</f>
        <v>55</v>
      </c>
      <c r="AD24" s="32">
        <f t="shared" si="14"/>
        <v>65</v>
      </c>
      <c r="AE24" s="33">
        <f t="shared" si="15"/>
        <v>1.5384615384615385</v>
      </c>
      <c r="AF24" s="34">
        <f>VLOOKUP('[1]Proxy Group Ticker'!$B18,vldatabase,10,FALSE)</f>
        <v>109.34</v>
      </c>
      <c r="AG24" s="34">
        <f>VLOOKUP('[1]Proxy Group Ticker'!$B18,vldatabase,11,FALSE)</f>
        <v>120</v>
      </c>
      <c r="AH24" s="13">
        <f t="shared" si="16"/>
        <v>1.8780057938959427E-2</v>
      </c>
    </row>
    <row r="25" spans="1:34" x14ac:dyDescent="0.25">
      <c r="A25" s="14">
        <f t="shared" si="0"/>
        <v>17</v>
      </c>
      <c r="B25" s="21" t="str">
        <f>'[1]Proxy Group Ticker'!C19</f>
        <v>Pub Sv Enterprise Grp.</v>
      </c>
      <c r="C25" s="22">
        <f>VLOOKUP('[1]Proxy Group Ticker'!$B19,vldatabase,7,FALSE)</f>
        <v>5.25</v>
      </c>
      <c r="D25" s="22">
        <f>VLOOKUP('[1]Proxy Group Ticker'!$B19,vldatabase,8,FALSE)</f>
        <v>3.24</v>
      </c>
      <c r="E25" s="22">
        <f>VLOOKUP('[1]Proxy Group Ticker'!$B19,vldatabase,9,FALSE)</f>
        <v>42.5</v>
      </c>
      <c r="F25" s="3"/>
      <c r="G25" s="23">
        <f t="shared" si="1"/>
        <v>0.38285714285714284</v>
      </c>
      <c r="H25" s="23">
        <f t="shared" si="2"/>
        <v>0.12352941176470589</v>
      </c>
      <c r="I25" s="24">
        <f t="shared" si="3"/>
        <v>1.0288756623227369</v>
      </c>
      <c r="J25" s="25">
        <f t="shared" si="4"/>
        <v>0.12709640534574984</v>
      </c>
      <c r="K25" s="25">
        <f t="shared" si="5"/>
        <v>4.8659766618087082E-2</v>
      </c>
      <c r="L25" s="2"/>
      <c r="M25" s="26">
        <f t="shared" si="6"/>
        <v>5.3497878609411499E-3</v>
      </c>
      <c r="N25" s="26">
        <f t="shared" si="7"/>
        <v>0.55263157894736836</v>
      </c>
      <c r="O25" s="13">
        <f t="shared" si="8"/>
        <v>2.956461712625372E-3</v>
      </c>
      <c r="P25" s="2"/>
      <c r="Q25" s="25">
        <f t="shared" si="9"/>
        <v>5.1616228330712451E-2</v>
      </c>
      <c r="R25" s="14">
        <f t="shared" si="10"/>
        <v>17</v>
      </c>
      <c r="S25" s="27" t="str">
        <f t="shared" si="10"/>
        <v>Pub Sv Enterprise Grp.</v>
      </c>
      <c r="T25" s="28">
        <f>VLOOKUP('[1]Proxy Group Ticker'!$B19,vldatabase,14,FALSE)</f>
        <v>0.45500000000000002</v>
      </c>
      <c r="U25" s="29">
        <f>VLOOKUP('[1]Proxy Group Ticker'!$B19,vldatabase,16,FALSE)</f>
        <v>35425</v>
      </c>
      <c r="V25" s="29">
        <f t="shared" si="11"/>
        <v>16118.375</v>
      </c>
      <c r="W25" s="30"/>
      <c r="X25" s="28">
        <f>VLOOKUP('[1]Proxy Group Ticker'!$B19,vldatabase,15,FALSE)</f>
        <v>0.44</v>
      </c>
      <c r="Y25" s="29">
        <f>VLOOKUP('[1]Proxy Group Ticker'!$B19,vldatabase,17,FALSE)</f>
        <v>48900</v>
      </c>
      <c r="Z25" s="29">
        <f t="shared" si="12"/>
        <v>21516</v>
      </c>
      <c r="AA25" s="25">
        <f t="shared" si="13"/>
        <v>5.9468517474912996E-2</v>
      </c>
      <c r="AB25" s="31">
        <f>VLOOKUP('[1]Proxy Group Ticker'!$B19,vldatabase,5,FALSE)</f>
        <v>105</v>
      </c>
      <c r="AC25" s="31">
        <f>VLOOKUP('[1]Proxy Group Ticker'!$B19,vldatabase,6,FALSE)</f>
        <v>85</v>
      </c>
      <c r="AD25" s="32">
        <f t="shared" si="14"/>
        <v>95</v>
      </c>
      <c r="AE25" s="33">
        <f t="shared" si="15"/>
        <v>2.2352941176470589</v>
      </c>
      <c r="AF25" s="34">
        <f>VLOOKUP('[1]Proxy Group Ticker'!$B19,vldatabase,10,FALSE)</f>
        <v>499</v>
      </c>
      <c r="AG25" s="34">
        <f>VLOOKUP('[1]Proxy Group Ticker'!$B19,vldatabase,11,FALSE)</f>
        <v>505</v>
      </c>
      <c r="AH25" s="13">
        <f t="shared" si="16"/>
        <v>2.3933261483157775E-3</v>
      </c>
    </row>
    <row r="26" spans="1:34" x14ac:dyDescent="0.25">
      <c r="A26" s="14">
        <f t="shared" si="0"/>
        <v>18</v>
      </c>
      <c r="B26" s="21" t="str">
        <f>'[1]Proxy Group Ticker'!C20</f>
        <v>Sempra</v>
      </c>
      <c r="C26" s="22">
        <f>VLOOKUP('[1]Proxy Group Ticker'!$B20,vldatabase,7,FALSE)</f>
        <v>6.3</v>
      </c>
      <c r="D26" s="22">
        <f>VLOOKUP('[1]Proxy Group Ticker'!$B20,vldatabase,8,FALSE)</f>
        <v>3.28</v>
      </c>
      <c r="E26" s="22">
        <f>VLOOKUP('[1]Proxy Group Ticker'!$B20,vldatabase,9,FALSE)</f>
        <v>59.5</v>
      </c>
      <c r="F26" s="3"/>
      <c r="G26" s="23">
        <f t="shared" si="1"/>
        <v>0.47936507936507938</v>
      </c>
      <c r="H26" s="23">
        <f t="shared" si="2"/>
        <v>0.10588235294117647</v>
      </c>
      <c r="I26" s="24">
        <f t="shared" si="3"/>
        <v>1.0343018118840879</v>
      </c>
      <c r="J26" s="25">
        <f t="shared" si="4"/>
        <v>0.1095143094936093</v>
      </c>
      <c r="K26" s="25">
        <f t="shared" si="5"/>
        <v>5.2497335662015886E-2</v>
      </c>
      <c r="L26" s="2"/>
      <c r="M26" s="26">
        <f t="shared" si="6"/>
        <v>7.7271919008261971E-3</v>
      </c>
      <c r="N26" s="26">
        <f t="shared" si="7"/>
        <v>0.43333333333333335</v>
      </c>
      <c r="O26" s="13">
        <f t="shared" si="8"/>
        <v>3.348449823691352E-3</v>
      </c>
      <c r="P26" s="2"/>
      <c r="Q26" s="25">
        <f t="shared" si="9"/>
        <v>5.584578548570724E-2</v>
      </c>
      <c r="R26" s="14">
        <f t="shared" si="10"/>
        <v>18</v>
      </c>
      <c r="S26" s="27" t="str">
        <f t="shared" si="10"/>
        <v>Sempra</v>
      </c>
      <c r="T26" s="28">
        <f>VLOOKUP('[1]Proxy Group Ticker'!$B20,vldatabase,14,FALSE)</f>
        <v>0.48299999999999998</v>
      </c>
      <c r="U26" s="29">
        <f>VLOOKUP('[1]Proxy Group Ticker'!$B20,vldatabase,16,FALSE)</f>
        <v>62800</v>
      </c>
      <c r="V26" s="29">
        <f t="shared" si="11"/>
        <v>30332.399999999998</v>
      </c>
      <c r="W26" s="30"/>
      <c r="X26" s="28">
        <f>VLOOKUP('[1]Proxy Group Ticker'!$B20,vldatabase,15,FALSE)</f>
        <v>0.45</v>
      </c>
      <c r="Y26" s="29">
        <f>VLOOKUP('[1]Proxy Group Ticker'!$B20,vldatabase,17,FALSE)</f>
        <v>95000</v>
      </c>
      <c r="Z26" s="29">
        <f t="shared" si="12"/>
        <v>42750</v>
      </c>
      <c r="AA26" s="25">
        <f t="shared" si="13"/>
        <v>7.1040439562201518E-2</v>
      </c>
      <c r="AB26" s="31">
        <f>VLOOKUP('[1]Proxy Group Ticker'!$B20,vldatabase,5,FALSE)</f>
        <v>120</v>
      </c>
      <c r="AC26" s="31">
        <f>VLOOKUP('[1]Proxy Group Ticker'!$B20,vldatabase,6,FALSE)</f>
        <v>90</v>
      </c>
      <c r="AD26" s="32">
        <f t="shared" si="14"/>
        <v>105</v>
      </c>
      <c r="AE26" s="33">
        <f t="shared" si="15"/>
        <v>1.7647058823529411</v>
      </c>
      <c r="AF26" s="34">
        <f>VLOOKUP('[1]Proxy Group Ticker'!$B20,vldatabase,10,FALSE)</f>
        <v>650.63</v>
      </c>
      <c r="AG26" s="34">
        <f>VLOOKUP('[1]Proxy Group Ticker'!$B20,vldatabase,11,FALSE)</f>
        <v>665</v>
      </c>
      <c r="AH26" s="13">
        <f t="shared" si="16"/>
        <v>4.3787420771348451E-3</v>
      </c>
    </row>
    <row r="27" spans="1:34" x14ac:dyDescent="0.25">
      <c r="A27" s="14">
        <f t="shared" si="0"/>
        <v>19</v>
      </c>
      <c r="B27" s="21" t="str">
        <f>'[1]Proxy Group Ticker'!C21</f>
        <v>Xcel Energy Inc.</v>
      </c>
      <c r="C27" s="22">
        <f>VLOOKUP('[1]Proxy Group Ticker'!$B21,vldatabase,7,FALSE)</f>
        <v>5</v>
      </c>
      <c r="D27" s="22">
        <f>VLOOKUP('[1]Proxy Group Ticker'!$B21,vldatabase,8,FALSE)</f>
        <v>3</v>
      </c>
      <c r="E27" s="22">
        <f>VLOOKUP('[1]Proxy Group Ticker'!$B21,vldatabase,9,FALSE)</f>
        <v>43.7</v>
      </c>
      <c r="F27" s="3"/>
      <c r="G27" s="23">
        <f t="shared" si="1"/>
        <v>0.4</v>
      </c>
      <c r="H27" s="23">
        <f t="shared" si="2"/>
        <v>0.11441647597254004</v>
      </c>
      <c r="I27" s="24">
        <f t="shared" si="3"/>
        <v>1.0283491644014358</v>
      </c>
      <c r="J27" s="25">
        <f t="shared" si="4"/>
        <v>0.1176600874601185</v>
      </c>
      <c r="K27" s="25">
        <f t="shared" si="5"/>
        <v>4.7064034984047404E-2</v>
      </c>
      <c r="L27" s="2"/>
      <c r="M27" s="26">
        <f t="shared" si="6"/>
        <v>1.4181180118568382E-2</v>
      </c>
      <c r="N27" s="26">
        <f t="shared" si="7"/>
        <v>0.50057142857142845</v>
      </c>
      <c r="O27" s="13">
        <f t="shared" si="8"/>
        <v>7.0986935907805145E-3</v>
      </c>
      <c r="P27" s="2"/>
      <c r="Q27" s="25">
        <f t="shared" si="9"/>
        <v>5.4162728574827915E-2</v>
      </c>
      <c r="R27" s="14">
        <f t="shared" si="10"/>
        <v>19</v>
      </c>
      <c r="S27" s="27" t="str">
        <f t="shared" si="10"/>
        <v>Xcel Energy Inc.</v>
      </c>
      <c r="T27" s="28">
        <f>VLOOKUP('[1]Proxy Group Ticker'!$B21,vldatabase,14,FALSE)</f>
        <v>0.41699999999999998</v>
      </c>
      <c r="U27" s="29">
        <f>VLOOKUP('[1]Proxy Group Ticker'!$B21,vldatabase,16,FALSE)</f>
        <v>46838</v>
      </c>
      <c r="V27" s="29">
        <f t="shared" si="11"/>
        <v>19531.446</v>
      </c>
      <c r="W27" s="30"/>
      <c r="X27" s="28">
        <f>VLOOKUP('[1]Proxy Group Ticker'!$B21,vldatabase,15,FALSE)</f>
        <v>0.39</v>
      </c>
      <c r="Y27" s="29">
        <f>VLOOKUP('[1]Proxy Group Ticker'!$B21,vldatabase,17,FALSE)</f>
        <v>66500</v>
      </c>
      <c r="Z27" s="29">
        <f t="shared" si="12"/>
        <v>25935</v>
      </c>
      <c r="AA27" s="25">
        <f t="shared" si="13"/>
        <v>5.8352575560688624E-2</v>
      </c>
      <c r="AB27" s="31">
        <f>VLOOKUP('[1]Proxy Group Ticker'!$B21,vldatabase,5,FALSE)</f>
        <v>100</v>
      </c>
      <c r="AC27" s="31">
        <f>VLOOKUP('[1]Proxy Group Ticker'!$B21,vldatabase,6,FALSE)</f>
        <v>75</v>
      </c>
      <c r="AD27" s="32">
        <f t="shared" si="14"/>
        <v>87.5</v>
      </c>
      <c r="AE27" s="33">
        <f t="shared" si="15"/>
        <v>2.0022883295194505</v>
      </c>
      <c r="AF27" s="34">
        <f>VLOOKUP('[1]Proxy Group Ticker'!$B21,vldatabase,10,FALSE)</f>
        <v>574.37</v>
      </c>
      <c r="AG27" s="34">
        <f>VLOOKUP('[1]Proxy Group Ticker'!$B21,vldatabase,11,FALSE)</f>
        <v>595</v>
      </c>
      <c r="AH27" s="13">
        <f t="shared" si="16"/>
        <v>7.0824865277878679E-3</v>
      </c>
    </row>
    <row r="28" spans="1:34" ht="7.5" customHeight="1" x14ac:dyDescent="0.25">
      <c r="A28" s="35"/>
      <c r="B28" s="2"/>
      <c r="C28" s="36"/>
      <c r="D28" s="36"/>
      <c r="E28" s="23"/>
      <c r="F28" s="37"/>
      <c r="G28" s="23"/>
      <c r="H28" s="38"/>
      <c r="I28" s="37"/>
      <c r="J28" s="23"/>
      <c r="K28" s="39"/>
      <c r="L28" s="37"/>
      <c r="M28" s="37"/>
      <c r="N28" s="23"/>
      <c r="O28" s="38"/>
      <c r="P28" s="24"/>
      <c r="Q28" s="13"/>
      <c r="R28" s="14"/>
      <c r="S28" s="27"/>
      <c r="T28" s="40"/>
      <c r="U28" s="41"/>
      <c r="V28" s="42"/>
      <c r="W28" s="42"/>
      <c r="X28" s="40"/>
      <c r="Y28" s="41"/>
      <c r="Z28" s="42"/>
      <c r="AA28" s="13"/>
      <c r="AB28" s="43"/>
      <c r="AC28" s="43"/>
      <c r="AD28" s="44"/>
      <c r="AE28" s="45"/>
      <c r="AF28" s="45"/>
      <c r="AG28" s="13"/>
      <c r="AH28" s="46"/>
    </row>
    <row r="29" spans="1:34" s="51" customFormat="1" ht="13.5" x14ac:dyDescent="0.25">
      <c r="A29" s="47"/>
      <c r="B29" s="47"/>
      <c r="C29" s="47"/>
      <c r="D29" s="47"/>
      <c r="E29" s="47"/>
      <c r="F29" s="48"/>
      <c r="G29" s="47"/>
      <c r="H29" s="48"/>
      <c r="I29" s="48"/>
      <c r="J29" s="47"/>
      <c r="K29" s="47"/>
      <c r="L29" s="47"/>
      <c r="M29" s="48"/>
      <c r="N29" s="47"/>
      <c r="O29" s="48"/>
      <c r="P29" s="47"/>
      <c r="Q29" s="47"/>
      <c r="R29" s="49" t="s">
        <v>2</v>
      </c>
      <c r="S29" s="50" t="str">
        <f>'[1]Proxy Group Risk Measures'!B32</f>
        <v>The Value Line Investment Survey (Feb. 7, Mar. 7 and Apr. 18, 2025).</v>
      </c>
      <c r="T29" s="47"/>
      <c r="U29" s="47"/>
      <c r="V29" s="47"/>
      <c r="W29" s="47"/>
      <c r="X29" s="48"/>
      <c r="Y29" s="48"/>
      <c r="Z29" s="48"/>
      <c r="AA29" s="47"/>
      <c r="AB29" s="47"/>
      <c r="AC29" s="47"/>
      <c r="AD29" s="48"/>
      <c r="AE29" s="48"/>
      <c r="AF29" s="47"/>
      <c r="AG29" s="47"/>
      <c r="AH29" s="47"/>
    </row>
    <row r="30" spans="1:34" s="51" customFormat="1" ht="13.5" x14ac:dyDescent="0.25">
      <c r="A30" s="47"/>
      <c r="B30" s="47"/>
      <c r="C30" s="47"/>
      <c r="D30" s="47"/>
      <c r="E30" s="47"/>
      <c r="F30" s="48"/>
      <c r="G30" s="47"/>
      <c r="H30" s="48"/>
      <c r="I30" s="48"/>
      <c r="J30" s="47"/>
      <c r="K30" s="47"/>
      <c r="L30" s="47"/>
      <c r="M30" s="48"/>
      <c r="N30" s="47"/>
      <c r="O30" s="48"/>
      <c r="P30" s="47"/>
      <c r="Q30" s="47"/>
      <c r="R30" s="47" t="s">
        <v>3</v>
      </c>
      <c r="S30" s="47" t="s">
        <v>39</v>
      </c>
      <c r="T30" s="47"/>
      <c r="U30" s="47"/>
      <c r="V30" s="47"/>
      <c r="W30" s="47"/>
      <c r="X30" s="48"/>
      <c r="Y30" s="48"/>
      <c r="Z30" s="48"/>
      <c r="AA30" s="47"/>
      <c r="AB30" s="47"/>
      <c r="AC30" s="47"/>
      <c r="AD30" s="48"/>
      <c r="AE30" s="48"/>
      <c r="AF30" s="47"/>
      <c r="AG30" s="47"/>
      <c r="AH30" s="47"/>
    </row>
    <row r="31" spans="1:34" s="51" customFormat="1" ht="13.5" x14ac:dyDescent="0.25">
      <c r="A31" s="47"/>
      <c r="B31" s="47"/>
      <c r="C31" s="47"/>
      <c r="D31" s="47"/>
      <c r="E31" s="47"/>
      <c r="F31" s="48"/>
      <c r="G31" s="47"/>
      <c r="H31" s="48"/>
      <c r="I31" s="48"/>
      <c r="J31" s="47"/>
      <c r="K31" s="47"/>
      <c r="L31" s="47"/>
      <c r="M31" s="48"/>
      <c r="N31" s="47"/>
      <c r="O31" s="48"/>
      <c r="P31" s="47"/>
      <c r="Q31" s="47"/>
      <c r="R31" s="49" t="s">
        <v>4</v>
      </c>
      <c r="S31" s="47" t="s">
        <v>40</v>
      </c>
      <c r="T31" s="47"/>
      <c r="U31" s="47"/>
      <c r="V31" s="47"/>
      <c r="W31" s="47"/>
      <c r="X31" s="48"/>
      <c r="Y31" s="48"/>
      <c r="Z31" s="48"/>
      <c r="AA31" s="47"/>
      <c r="AB31" s="47"/>
      <c r="AC31" s="47"/>
      <c r="AD31" s="48"/>
      <c r="AE31" s="48"/>
      <c r="AF31" s="47"/>
      <c r="AG31" s="47"/>
      <c r="AH31" s="47"/>
    </row>
    <row r="32" spans="1:34" s="51" customFormat="1" ht="13.5" x14ac:dyDescent="0.25">
      <c r="A32" s="47"/>
      <c r="B32" s="47"/>
      <c r="C32" s="47"/>
      <c r="D32" s="47"/>
      <c r="E32" s="47"/>
      <c r="F32" s="48"/>
      <c r="G32" s="47"/>
      <c r="H32" s="48"/>
      <c r="I32" s="48"/>
      <c r="J32" s="47"/>
      <c r="K32" s="47"/>
      <c r="L32" s="47"/>
      <c r="M32" s="48"/>
      <c r="N32" s="47"/>
      <c r="O32" s="48"/>
      <c r="P32" s="47"/>
      <c r="Q32" s="47"/>
      <c r="R32" s="49" t="s">
        <v>5</v>
      </c>
      <c r="S32" s="47" t="s">
        <v>41</v>
      </c>
      <c r="T32" s="47"/>
      <c r="U32" s="47"/>
      <c r="V32" s="47"/>
      <c r="W32" s="47"/>
      <c r="X32" s="48"/>
      <c r="Y32" s="48"/>
      <c r="Z32" s="48"/>
      <c r="AA32" s="47"/>
      <c r="AB32" s="47"/>
      <c r="AC32" s="47"/>
      <c r="AD32" s="48"/>
      <c r="AE32" s="48"/>
      <c r="AF32" s="47"/>
      <c r="AG32" s="47"/>
      <c r="AH32" s="47"/>
    </row>
    <row r="33" spans="1:34" s="51" customFormat="1" ht="13.5" x14ac:dyDescent="0.25">
      <c r="A33" s="47"/>
      <c r="B33" s="47"/>
      <c r="C33" s="47"/>
      <c r="D33" s="47"/>
      <c r="E33" s="47"/>
      <c r="F33" s="48"/>
      <c r="G33" s="47"/>
      <c r="H33" s="48"/>
      <c r="I33" s="48"/>
      <c r="J33" s="47"/>
      <c r="K33" s="47"/>
      <c r="L33" s="47"/>
      <c r="M33" s="48"/>
      <c r="N33" s="47"/>
      <c r="O33" s="48"/>
      <c r="P33" s="47"/>
      <c r="Q33" s="47"/>
      <c r="R33" s="49" t="s">
        <v>6</v>
      </c>
      <c r="S33" s="47" t="s">
        <v>42</v>
      </c>
      <c r="T33" s="47"/>
      <c r="U33" s="47"/>
      <c r="V33" s="47"/>
      <c r="W33" s="47"/>
      <c r="X33" s="48"/>
      <c r="Y33" s="48"/>
      <c r="Z33" s="48"/>
      <c r="AA33" s="47"/>
      <c r="AB33" s="47"/>
      <c r="AC33" s="47"/>
      <c r="AD33" s="48"/>
      <c r="AE33" s="48"/>
      <c r="AF33" s="47"/>
      <c r="AG33" s="47"/>
      <c r="AH33" s="47"/>
    </row>
    <row r="34" spans="1:34" s="51" customFormat="1" ht="13.5" x14ac:dyDescent="0.25">
      <c r="A34" s="47"/>
      <c r="B34" s="47"/>
      <c r="C34" s="47"/>
      <c r="D34" s="47"/>
      <c r="E34" s="47"/>
      <c r="F34" s="48"/>
      <c r="G34" s="47"/>
      <c r="H34" s="48"/>
      <c r="I34" s="48"/>
      <c r="J34" s="47"/>
      <c r="K34" s="47"/>
      <c r="L34" s="47"/>
      <c r="M34" s="48"/>
      <c r="N34" s="47"/>
      <c r="O34" s="48"/>
      <c r="P34" s="47"/>
      <c r="Q34" s="47"/>
      <c r="R34" s="49" t="s">
        <v>7</v>
      </c>
      <c r="S34" s="47" t="s">
        <v>43</v>
      </c>
      <c r="T34" s="47"/>
      <c r="U34" s="47"/>
      <c r="V34" s="47"/>
      <c r="W34" s="47"/>
      <c r="X34" s="48"/>
      <c r="Y34" s="48"/>
      <c r="Z34" s="48"/>
      <c r="AA34" s="47"/>
      <c r="AB34" s="47"/>
      <c r="AC34" s="47"/>
      <c r="AD34" s="48"/>
      <c r="AE34" s="48"/>
      <c r="AF34" s="47"/>
      <c r="AG34" s="47"/>
      <c r="AH34" s="47"/>
    </row>
    <row r="35" spans="1:34" s="51" customFormat="1" ht="13.5" x14ac:dyDescent="0.25">
      <c r="A35" s="47"/>
      <c r="B35" s="47"/>
      <c r="C35" s="47"/>
      <c r="D35" s="47"/>
      <c r="E35" s="47"/>
      <c r="F35" s="48"/>
      <c r="G35" s="47"/>
      <c r="H35" s="48"/>
      <c r="I35" s="48"/>
      <c r="J35" s="47"/>
      <c r="K35" s="47"/>
      <c r="L35" s="47"/>
      <c r="M35" s="48"/>
      <c r="N35" s="47"/>
      <c r="O35" s="48"/>
      <c r="P35" s="47"/>
      <c r="Q35" s="47"/>
      <c r="R35" s="49" t="s">
        <v>8</v>
      </c>
      <c r="S35" s="47" t="s">
        <v>44</v>
      </c>
      <c r="T35" s="47"/>
      <c r="U35" s="47"/>
      <c r="V35" s="47"/>
      <c r="W35" s="47"/>
      <c r="X35" s="48"/>
      <c r="Y35" s="48"/>
      <c r="Z35" s="48"/>
      <c r="AA35" s="47"/>
      <c r="AB35" s="47"/>
      <c r="AC35" s="47"/>
      <c r="AD35" s="48"/>
      <c r="AE35" s="48"/>
      <c r="AF35" s="47"/>
      <c r="AG35" s="47"/>
      <c r="AH35" s="47"/>
    </row>
    <row r="36" spans="1:34" s="51" customFormat="1" ht="13.5" x14ac:dyDescent="0.25">
      <c r="A36" s="47"/>
      <c r="B36" s="47"/>
      <c r="C36" s="47"/>
      <c r="D36" s="47"/>
      <c r="E36" s="47"/>
      <c r="F36" s="48"/>
      <c r="G36" s="47"/>
      <c r="H36" s="48"/>
      <c r="I36" s="48"/>
      <c r="J36" s="47"/>
      <c r="K36" s="47"/>
      <c r="L36" s="47"/>
      <c r="M36" s="48"/>
      <c r="N36" s="47"/>
      <c r="O36" s="48"/>
      <c r="P36" s="47"/>
      <c r="Q36" s="47"/>
      <c r="R36" s="49" t="s">
        <v>9</v>
      </c>
      <c r="S36" s="47" t="s">
        <v>45</v>
      </c>
      <c r="T36" s="47"/>
      <c r="U36" s="47"/>
      <c r="V36" s="47"/>
      <c r="W36" s="47"/>
      <c r="X36" s="48"/>
      <c r="Y36" s="48"/>
      <c r="Z36" s="48"/>
      <c r="AA36" s="47"/>
      <c r="AB36" s="47"/>
      <c r="AC36" s="47"/>
      <c r="AD36" s="48"/>
      <c r="AE36" s="48"/>
      <c r="AF36" s="47"/>
      <c r="AG36" s="47"/>
      <c r="AH36" s="47"/>
    </row>
    <row r="37" spans="1:34" s="51" customFormat="1" ht="13.5" x14ac:dyDescent="0.25">
      <c r="A37" s="47"/>
      <c r="B37" s="47"/>
      <c r="C37" s="47"/>
      <c r="D37" s="47"/>
      <c r="E37" s="47"/>
      <c r="F37" s="48"/>
      <c r="G37" s="47"/>
      <c r="H37" s="48"/>
      <c r="I37" s="48"/>
      <c r="J37" s="47"/>
      <c r="K37" s="47"/>
      <c r="L37" s="47"/>
      <c r="M37" s="48"/>
      <c r="N37" s="47"/>
      <c r="O37" s="48"/>
      <c r="P37" s="47"/>
      <c r="Q37" s="47"/>
      <c r="R37" s="49" t="s">
        <v>10</v>
      </c>
      <c r="S37" s="47" t="s">
        <v>46</v>
      </c>
      <c r="T37" s="48"/>
      <c r="U37" s="52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</row>
    <row r="38" spans="1:34" s="51" customFormat="1" ht="13.5" x14ac:dyDescent="0.25">
      <c r="A38" s="47"/>
      <c r="B38" s="47"/>
      <c r="C38" s="47"/>
      <c r="D38" s="47"/>
      <c r="E38" s="47"/>
      <c r="F38" s="48"/>
      <c r="G38" s="47"/>
      <c r="H38" s="48"/>
      <c r="I38" s="48"/>
      <c r="J38" s="47"/>
      <c r="K38" s="47"/>
      <c r="L38" s="47"/>
      <c r="M38" s="48"/>
      <c r="N38" s="47"/>
      <c r="O38" s="48"/>
      <c r="P38" s="47"/>
      <c r="Q38" s="47"/>
      <c r="R38" s="49" t="s">
        <v>11</v>
      </c>
      <c r="S38" s="47" t="s">
        <v>47</v>
      </c>
      <c r="T38" s="48"/>
      <c r="U38" s="52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</sheetData>
  <mergeCells count="6">
    <mergeCell ref="AF7:AH7"/>
    <mergeCell ref="C7:E7"/>
    <mergeCell ref="M7:O7"/>
    <mergeCell ref="T7:V7"/>
    <mergeCell ref="X7:Z7"/>
    <mergeCell ref="AB7:AD7"/>
  </mergeCells>
  <printOptions horizontalCentered="1"/>
  <pageMargins left="0.25" right="0.25" top="0.75" bottom="0.75" header="0.3" footer="0.3"/>
  <pageSetup scale="56" fitToWidth="0" orientation="landscape" r:id="rId1"/>
  <headerFooter alignWithMargins="0">
    <oddFooter xml:space="preserve">&amp;RExhibit No. 8
Case No. IPC-E-25-16
J. Thompson, IPC
Page &amp;P of &amp;N
</oddFooter>
  </headerFooter>
  <colBreaks count="1" manualBreakCount="1">
    <brk id="17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54B6-80B4-4961-833D-EA93D266414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8</vt:lpstr>
      <vt:lpstr>Sheet1</vt:lpstr>
      <vt:lpstr>'8'!Print_Area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2025-05-29T15:40:23Z</cp:lastPrinted>
  <dcterms:created xsi:type="dcterms:W3CDTF">2025-05-29T15:13:43Z</dcterms:created>
  <dcterms:modified xsi:type="dcterms:W3CDTF">2025-05-29T15:40:44Z</dcterms:modified>
</cp:coreProperties>
</file>