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fillmore\RegAdmin\2025 Idaho General Rate Case\Testimony\Noe\"/>
    </mc:Choice>
  </mc:AlternateContent>
  <xr:revisionPtr revIDLastSave="0" documentId="13_ncr:1_{CABFF7FD-0591-4AB9-B96E-5AE084286911}" xr6:coauthVersionLast="47" xr6:coauthVersionMax="47" xr10:uidLastSave="{00000000-0000-0000-0000-000000000000}"/>
  <bookViews>
    <workbookView xWindow="-120" yWindow="-120" windowWidth="29040" windowHeight="15720" xr2:uid="{06862836-6293-482C-A6AA-FE1AB3860C0A}"/>
  </bookViews>
  <sheets>
    <sheet name="2025 Ann Plnt" sheetId="1" r:id="rId1"/>
  </sheets>
  <definedNames>
    <definedName name="APR">OFFSET(#REF!,0,0,COUNTA(#REF!),16)</definedName>
    <definedName name="EE">OFFSET(#REF!,0,0,COUNTA(#REF!),2)</definedName>
    <definedName name="INFO">OFFSET(#REF!,0,0,COUNTA(#REF!),10)</definedName>
    <definedName name="INFO1">OFFSET(#REF!,0,0,COUNTA(#REF!),10)</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0">'2025 Ann Plnt'!$A$1:$T$252</definedName>
    <definedName name="_xlnm.Print_Titles" localSheetId="0">'2025 Ann Plnt'!$1:$9</definedName>
    <definedName name="WBS">OFFSET(#REF!,0,0,COUNTA(#REF!),14)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51" i="1" l="1"/>
  <c r="C250" i="1"/>
  <c r="C249" i="1"/>
  <c r="C248" i="1"/>
  <c r="H247" i="1"/>
  <c r="C247" i="1"/>
  <c r="C246" i="1"/>
  <c r="C245" i="1"/>
  <c r="H244" i="1"/>
  <c r="F244" i="1"/>
  <c r="C244" i="1"/>
  <c r="C243" i="1"/>
  <c r="C242" i="1"/>
  <c r="C241" i="1"/>
  <c r="C240" i="1"/>
  <c r="C239" i="1"/>
  <c r="F238" i="1"/>
  <c r="C238" i="1"/>
  <c r="C237" i="1"/>
  <c r="C236" i="1"/>
  <c r="C235" i="1"/>
  <c r="C234" i="1"/>
  <c r="C233" i="1"/>
  <c r="C232" i="1"/>
  <c r="C231" i="1"/>
  <c r="F230" i="1"/>
  <c r="C230" i="1"/>
  <c r="C229" i="1"/>
  <c r="C228" i="1"/>
  <c r="C227" i="1"/>
  <c r="C226" i="1"/>
  <c r="C225" i="1"/>
  <c r="C224" i="1"/>
  <c r="C223" i="1"/>
  <c r="C222" i="1"/>
  <c r="C221" i="1"/>
  <c r="H220" i="1"/>
  <c r="C220" i="1"/>
  <c r="C219" i="1"/>
  <c r="C218" i="1"/>
  <c r="C217" i="1"/>
  <c r="C216" i="1"/>
  <c r="F215" i="1"/>
  <c r="C215" i="1"/>
  <c r="C214" i="1"/>
  <c r="F213" i="1"/>
  <c r="C213" i="1"/>
  <c r="C212" i="1"/>
  <c r="C211" i="1"/>
  <c r="C210" i="1"/>
  <c r="H209" i="1"/>
  <c r="C209" i="1"/>
  <c r="C208" i="1"/>
  <c r="H198" i="1"/>
  <c r="J198" i="1" s="1"/>
  <c r="G197" i="1"/>
  <c r="G198" i="1" s="1"/>
  <c r="G196" i="1"/>
  <c r="G195" i="1"/>
  <c r="H195" i="1"/>
  <c r="H194" i="1"/>
  <c r="J194" i="1" s="1"/>
  <c r="G194" i="1"/>
  <c r="H193" i="1"/>
  <c r="J193" i="1" s="1"/>
  <c r="J192" i="1"/>
  <c r="T192" i="1" s="1"/>
  <c r="H192" i="1"/>
  <c r="J191" i="1"/>
  <c r="P191" i="1" s="1"/>
  <c r="H191" i="1"/>
  <c r="H190" i="1"/>
  <c r="J190" i="1" s="1"/>
  <c r="J188" i="1"/>
  <c r="H188" i="1"/>
  <c r="H186" i="1"/>
  <c r="J186" i="1" s="1"/>
  <c r="F199" i="1"/>
  <c r="J185" i="1"/>
  <c r="P185" i="1" s="1"/>
  <c r="H185" i="1"/>
  <c r="J180" i="1"/>
  <c r="P180" i="1" s="1"/>
  <c r="H180" i="1"/>
  <c r="J176" i="1"/>
  <c r="P176" i="1" s="1"/>
  <c r="H176" i="1"/>
  <c r="H175" i="1"/>
  <c r="P174" i="1"/>
  <c r="J174" i="1"/>
  <c r="T174" i="1" s="1"/>
  <c r="H174" i="1"/>
  <c r="H173" i="1"/>
  <c r="F246" i="1"/>
  <c r="H169" i="1"/>
  <c r="J168" i="1"/>
  <c r="P168" i="1" s="1"/>
  <c r="H168" i="1"/>
  <c r="P165" i="1"/>
  <c r="J165" i="1"/>
  <c r="J244" i="1" s="1"/>
  <c r="H165" i="1"/>
  <c r="H163" i="1"/>
  <c r="H243" i="1" s="1"/>
  <c r="H161" i="1"/>
  <c r="H160" i="1"/>
  <c r="F241" i="1"/>
  <c r="P155" i="1"/>
  <c r="J155" i="1"/>
  <c r="T155" i="1" s="1"/>
  <c r="H155" i="1"/>
  <c r="H154" i="1"/>
  <c r="H151" i="1"/>
  <c r="F177" i="1"/>
  <c r="J144" i="1"/>
  <c r="H144" i="1"/>
  <c r="H143" i="1"/>
  <c r="F236" i="1"/>
  <c r="H137" i="1"/>
  <c r="H235" i="1" s="1"/>
  <c r="F234" i="1"/>
  <c r="H133" i="1"/>
  <c r="H132" i="1"/>
  <c r="J132" i="1"/>
  <c r="H131" i="1"/>
  <c r="H128" i="1"/>
  <c r="H127" i="1"/>
  <c r="H126" i="1"/>
  <c r="H232" i="1" s="1"/>
  <c r="H122" i="1"/>
  <c r="H121" i="1"/>
  <c r="H119" i="1"/>
  <c r="J118" i="1"/>
  <c r="T118" i="1" s="1"/>
  <c r="H118" i="1"/>
  <c r="H117" i="1"/>
  <c r="P115" i="1"/>
  <c r="J115" i="1"/>
  <c r="T115" i="1" s="1"/>
  <c r="H115" i="1"/>
  <c r="H114" i="1"/>
  <c r="H113" i="1"/>
  <c r="J113" i="1" s="1"/>
  <c r="H110" i="1"/>
  <c r="J110" i="1" s="1"/>
  <c r="H109" i="1"/>
  <c r="J108" i="1"/>
  <c r="P108" i="1" s="1"/>
  <c r="H108" i="1"/>
  <c r="H106" i="1"/>
  <c r="H227" i="1" s="1"/>
  <c r="P104" i="1"/>
  <c r="J104" i="1"/>
  <c r="T104" i="1" s="1"/>
  <c r="H104" i="1"/>
  <c r="G103" i="1"/>
  <c r="H103" i="1"/>
  <c r="J102" i="1"/>
  <c r="H102" i="1"/>
  <c r="G98" i="1"/>
  <c r="G99" i="1" s="1"/>
  <c r="G100" i="1" s="1"/>
  <c r="H100" i="1" s="1"/>
  <c r="J100" i="1" s="1"/>
  <c r="H97" i="1"/>
  <c r="J97" i="1" s="1"/>
  <c r="H94" i="1"/>
  <c r="F94" i="1"/>
  <c r="H93" i="1"/>
  <c r="H224" i="1" s="1"/>
  <c r="H86" i="1"/>
  <c r="J86" i="1" s="1"/>
  <c r="G86" i="1"/>
  <c r="G87" i="1" s="1"/>
  <c r="G88" i="1" s="1"/>
  <c r="G89" i="1" s="1"/>
  <c r="H89" i="1" s="1"/>
  <c r="H85" i="1"/>
  <c r="F82" i="1"/>
  <c r="J81" i="1"/>
  <c r="P81" i="1" s="1"/>
  <c r="H81" i="1"/>
  <c r="J80" i="1"/>
  <c r="J82" i="1" s="1"/>
  <c r="H80" i="1"/>
  <c r="J72" i="1"/>
  <c r="T72" i="1" s="1"/>
  <c r="H72" i="1"/>
  <c r="F220" i="1"/>
  <c r="J70" i="1"/>
  <c r="P70" i="1" s="1"/>
  <c r="H70" i="1"/>
  <c r="H69" i="1"/>
  <c r="J69" i="1" s="1"/>
  <c r="T68" i="1"/>
  <c r="P68" i="1"/>
  <c r="J68" i="1"/>
  <c r="H68" i="1"/>
  <c r="H67" i="1"/>
  <c r="H65" i="1"/>
  <c r="H64" i="1"/>
  <c r="H63" i="1"/>
  <c r="J62" i="1"/>
  <c r="P62" i="1" s="1"/>
  <c r="H62" i="1"/>
  <c r="J61" i="1"/>
  <c r="P61" i="1" s="1"/>
  <c r="H61" i="1"/>
  <c r="H60" i="1"/>
  <c r="J60" i="1" s="1"/>
  <c r="T59" i="1"/>
  <c r="P59" i="1"/>
  <c r="J59" i="1"/>
  <c r="H59" i="1"/>
  <c r="H58" i="1"/>
  <c r="H56" i="1"/>
  <c r="H217" i="1" s="1"/>
  <c r="H54" i="1"/>
  <c r="H53" i="1"/>
  <c r="J52" i="1"/>
  <c r="P52" i="1" s="1"/>
  <c r="H52" i="1"/>
  <c r="J51" i="1"/>
  <c r="P51" i="1" s="1"/>
  <c r="H51" i="1"/>
  <c r="H50" i="1"/>
  <c r="J50" i="1" s="1"/>
  <c r="H49" i="1"/>
  <c r="J49" i="1" s="1"/>
  <c r="F216" i="1"/>
  <c r="F45" i="1"/>
  <c r="H44" i="1"/>
  <c r="H215" i="1" s="1"/>
  <c r="F214" i="1"/>
  <c r="H42" i="1"/>
  <c r="J42" i="1" s="1"/>
  <c r="H39" i="1"/>
  <c r="P38" i="1"/>
  <c r="P39" i="1" s="1"/>
  <c r="J38" i="1"/>
  <c r="J39" i="1" s="1"/>
  <c r="H38" i="1"/>
  <c r="H212" i="1" s="1"/>
  <c r="G33" i="1"/>
  <c r="G34" i="1" s="1"/>
  <c r="H32" i="1"/>
  <c r="J32" i="1" s="1"/>
  <c r="G31" i="1"/>
  <c r="G32" i="1" s="1"/>
  <c r="H30" i="1"/>
  <c r="F211" i="1"/>
  <c r="P28" i="1"/>
  <c r="J28" i="1"/>
  <c r="T28" i="1" s="1"/>
  <c r="H28" i="1"/>
  <c r="F210" i="1"/>
  <c r="H26" i="1"/>
  <c r="J26" i="1" s="1"/>
  <c r="F35" i="1"/>
  <c r="H22" i="1"/>
  <c r="J22" i="1" s="1"/>
  <c r="G12" i="1"/>
  <c r="G13" i="1" s="1"/>
  <c r="G14" i="1" s="1"/>
  <c r="G15" i="1" s="1"/>
  <c r="G16" i="1" s="1"/>
  <c r="A12" i="1"/>
  <c r="A13" i="1" s="1"/>
  <c r="A14" i="1" s="1"/>
  <c r="A15" i="1" s="1"/>
  <c r="A16" i="1" s="1"/>
  <c r="A17" i="1" s="1"/>
  <c r="A18" i="1" s="1"/>
  <c r="A19" i="1" s="1"/>
  <c r="A20" i="1" s="1"/>
  <c r="A22" i="1" s="1"/>
  <c r="A23" i="1" s="1"/>
  <c r="A25" i="1" s="1"/>
  <c r="A26" i="1" s="1"/>
  <c r="A27" i="1" s="1"/>
  <c r="A28" i="1" s="1"/>
  <c r="A30" i="1" s="1"/>
  <c r="A31" i="1" s="1"/>
  <c r="A32" i="1" s="1"/>
  <c r="A33" i="1" s="1"/>
  <c r="A34" i="1" s="1"/>
  <c r="A35" i="1" s="1"/>
  <c r="A37" i="1" s="1"/>
  <c r="A38" i="1" s="1"/>
  <c r="A39" i="1" s="1"/>
  <c r="A41" i="1" s="1"/>
  <c r="A42" i="1" s="1"/>
  <c r="A43" i="1" s="1"/>
  <c r="A44" i="1" s="1"/>
  <c r="A45" i="1" s="1"/>
  <c r="A47" i="1" s="1"/>
  <c r="A48" i="1" s="1"/>
  <c r="A49" i="1" s="1"/>
  <c r="A50" i="1" s="1"/>
  <c r="A51" i="1" s="1"/>
  <c r="A52" i="1" s="1"/>
  <c r="A53" i="1" s="1"/>
  <c r="A54" i="1" s="1"/>
  <c r="A56" i="1" s="1"/>
  <c r="A58" i="1" s="1"/>
  <c r="A59" i="1" s="1"/>
  <c r="A60" i="1" s="1"/>
  <c r="A61" i="1" s="1"/>
  <c r="A62" i="1" s="1"/>
  <c r="A63" i="1" s="1"/>
  <c r="A64" i="1" s="1"/>
  <c r="A65" i="1" s="1"/>
  <c r="A67" i="1" s="1"/>
  <c r="A68" i="1" s="1"/>
  <c r="A69" i="1" s="1"/>
  <c r="A70" i="1" s="1"/>
  <c r="A72" i="1" s="1"/>
  <c r="A73" i="1" s="1"/>
  <c r="A75" i="1" s="1"/>
  <c r="A76" i="1" s="1"/>
  <c r="A77" i="1" s="1"/>
  <c r="A79" i="1" s="1"/>
  <c r="A80" i="1" s="1"/>
  <c r="A81" i="1" s="1"/>
  <c r="A82" i="1" s="1"/>
  <c r="A84" i="1" s="1"/>
  <c r="A85" i="1" s="1"/>
  <c r="A86" i="1" s="1"/>
  <c r="A87" i="1" s="1"/>
  <c r="A88" i="1" s="1"/>
  <c r="A89" i="1" s="1"/>
  <c r="A90" i="1" s="1"/>
  <c r="A92" i="1" s="1"/>
  <c r="A93" i="1" s="1"/>
  <c r="A94" i="1" s="1"/>
  <c r="A96" i="1" s="1"/>
  <c r="A97" i="1" s="1"/>
  <c r="A98" i="1" s="1"/>
  <c r="A99" i="1" s="1"/>
  <c r="A100" i="1" s="1"/>
  <c r="A102" i="1" s="1"/>
  <c r="A103" i="1" s="1"/>
  <c r="A104" i="1" s="1"/>
  <c r="A106" i="1" s="1"/>
  <c r="A108" i="1" s="1"/>
  <c r="A109" i="1" s="1"/>
  <c r="A110" i="1" s="1"/>
  <c r="A112" i="1" s="1"/>
  <c r="A113" i="1" s="1"/>
  <c r="A114" i="1" s="1"/>
  <c r="A115" i="1" s="1"/>
  <c r="A117" i="1" s="1"/>
  <c r="A118" i="1" s="1"/>
  <c r="A119" i="1" s="1"/>
  <c r="A121" i="1" s="1"/>
  <c r="A122" i="1" s="1"/>
  <c r="A123" i="1" s="1"/>
  <c r="A125" i="1" s="1"/>
  <c r="A126" i="1" s="1"/>
  <c r="A127" i="1" s="1"/>
  <c r="A128" i="1" s="1"/>
  <c r="A130" i="1" s="1"/>
  <c r="A131" i="1" s="1"/>
  <c r="A132" i="1" s="1"/>
  <c r="A133" i="1" s="1"/>
  <c r="A135" i="1" s="1"/>
  <c r="A137" i="1" s="1"/>
  <c r="A139" i="1" s="1"/>
  <c r="A140" i="1" s="1"/>
  <c r="A142" i="1" s="1"/>
  <c r="A143" i="1" s="1"/>
  <c r="A144" i="1" s="1"/>
  <c r="A145" i="1" s="1"/>
  <c r="A147" i="1" s="1"/>
  <c r="A148" i="1" s="1"/>
  <c r="A150" i="1" s="1"/>
  <c r="A151" i="1" s="1"/>
  <c r="A153" i="1" s="1"/>
  <c r="A154" i="1" s="1"/>
  <c r="A155" i="1" s="1"/>
  <c r="A157" i="1" s="1"/>
  <c r="A159" i="1" s="1"/>
  <c r="A160" i="1" s="1"/>
  <c r="A161" i="1" s="1"/>
  <c r="A163" i="1" s="1"/>
  <c r="A165" i="1" s="1"/>
  <c r="A167" i="1" s="1"/>
  <c r="A168" i="1" s="1"/>
  <c r="A169" i="1" s="1"/>
  <c r="A171" i="1" s="1"/>
  <c r="A173" i="1" s="1"/>
  <c r="A174" i="1" s="1"/>
  <c r="A175" i="1" s="1"/>
  <c r="A176" i="1" s="1"/>
  <c r="A177" i="1" s="1"/>
  <c r="A179" i="1" s="1"/>
  <c r="A180" i="1" s="1"/>
  <c r="A181" i="1" s="1"/>
  <c r="A182" i="1" s="1"/>
  <c r="A184" i="1" s="1"/>
  <c r="A185" i="1" s="1"/>
  <c r="A186" i="1" s="1"/>
  <c r="A188" i="1" s="1"/>
  <c r="A189" i="1" s="1"/>
  <c r="A190" i="1" s="1"/>
  <c r="A191" i="1" s="1"/>
  <c r="A192" i="1" s="1"/>
  <c r="A193" i="1" s="1"/>
  <c r="A194" i="1" s="1"/>
  <c r="A195" i="1" s="1"/>
  <c r="A196" i="1" s="1"/>
  <c r="A197" i="1" s="1"/>
  <c r="A198" i="1" s="1"/>
  <c r="A199" i="1" s="1"/>
  <c r="A201" i="1" s="1"/>
  <c r="A202" i="1" s="1"/>
  <c r="A203" i="1" s="1"/>
  <c r="A205" i="1" s="1"/>
  <c r="H11" i="1"/>
  <c r="F23" i="1"/>
  <c r="A11" i="1"/>
  <c r="P22" i="1" l="1"/>
  <c r="J209" i="1"/>
  <c r="T22" i="1"/>
  <c r="T26" i="1"/>
  <c r="P26" i="1"/>
  <c r="G17" i="1"/>
  <c r="G18" i="1" s="1"/>
  <c r="G19" i="1" s="1"/>
  <c r="H16" i="1"/>
  <c r="J16" i="1" s="1"/>
  <c r="T49" i="1"/>
  <c r="P49" i="1"/>
  <c r="H219" i="1"/>
  <c r="J67" i="1"/>
  <c r="T110" i="1"/>
  <c r="P110" i="1"/>
  <c r="P132" i="1"/>
  <c r="T132" i="1"/>
  <c r="H15" i="1"/>
  <c r="J15" i="1" s="1"/>
  <c r="P60" i="1"/>
  <c r="T60" i="1"/>
  <c r="T198" i="1"/>
  <c r="P198" i="1"/>
  <c r="P69" i="1"/>
  <c r="T69" i="1"/>
  <c r="T97" i="1"/>
  <c r="P97" i="1"/>
  <c r="T113" i="1"/>
  <c r="P113" i="1"/>
  <c r="P193" i="1"/>
  <c r="T193" i="1"/>
  <c r="P186" i="1"/>
  <c r="T186" i="1"/>
  <c r="P100" i="1"/>
  <c r="T100" i="1"/>
  <c r="T32" i="1"/>
  <c r="P32" i="1"/>
  <c r="P50" i="1"/>
  <c r="T50" i="1"/>
  <c r="H17" i="1"/>
  <c r="J17" i="1" s="1"/>
  <c r="J213" i="1"/>
  <c r="T42" i="1"/>
  <c r="P42" i="1"/>
  <c r="J98" i="1"/>
  <c r="J225" i="1" s="1"/>
  <c r="H237" i="1"/>
  <c r="H145" i="1"/>
  <c r="T194" i="1"/>
  <c r="P194" i="1"/>
  <c r="P86" i="1"/>
  <c r="T86" i="1"/>
  <c r="H218" i="1"/>
  <c r="J58" i="1"/>
  <c r="H226" i="1"/>
  <c r="T190" i="1"/>
  <c r="P190" i="1"/>
  <c r="J112" i="1"/>
  <c r="P80" i="1"/>
  <c r="P82" i="1" s="1"/>
  <c r="J63" i="1"/>
  <c r="H27" i="1"/>
  <c r="H35" i="1" s="1"/>
  <c r="H48" i="1"/>
  <c r="J89" i="1"/>
  <c r="J93" i="1"/>
  <c r="J126" i="1"/>
  <c r="J133" i="1"/>
  <c r="J139" i="1"/>
  <c r="P192" i="1"/>
  <c r="J44" i="1"/>
  <c r="F77" i="1"/>
  <c r="F222" i="1"/>
  <c r="T188" i="1"/>
  <c r="J11" i="1"/>
  <c r="H13" i="1"/>
  <c r="J13" i="1" s="1"/>
  <c r="H33" i="1"/>
  <c r="J33" i="1" s="1"/>
  <c r="H82" i="1"/>
  <c r="H228" i="1"/>
  <c r="F239" i="1"/>
  <c r="H150" i="1"/>
  <c r="J154" i="1"/>
  <c r="F242" i="1"/>
  <c r="H159" i="1"/>
  <c r="J163" i="1"/>
  <c r="F243" i="1"/>
  <c r="J173" i="1"/>
  <c r="J195" i="1"/>
  <c r="F209" i="1"/>
  <c r="J212" i="1"/>
  <c r="F224" i="1"/>
  <c r="H87" i="1"/>
  <c r="H223" i="1" s="1"/>
  <c r="H112" i="1"/>
  <c r="H229" i="1" s="1"/>
  <c r="P118" i="1"/>
  <c r="H135" i="1"/>
  <c r="H234" i="1" s="1"/>
  <c r="F140" i="1"/>
  <c r="H196" i="1"/>
  <c r="J196" i="1" s="1"/>
  <c r="H31" i="1"/>
  <c r="J31" i="1" s="1"/>
  <c r="T51" i="1"/>
  <c r="J54" i="1"/>
  <c r="T61" i="1"/>
  <c r="J64" i="1"/>
  <c r="T70" i="1"/>
  <c r="H76" i="1"/>
  <c r="T80" i="1"/>
  <c r="J127" i="1"/>
  <c r="J131" i="1"/>
  <c r="F145" i="1"/>
  <c r="T168" i="1"/>
  <c r="T176" i="1"/>
  <c r="H213" i="1"/>
  <c r="F217" i="1"/>
  <c r="F221" i="1"/>
  <c r="H14" i="1"/>
  <c r="J14" i="1" s="1"/>
  <c r="F228" i="1"/>
  <c r="J109" i="1"/>
  <c r="J119" i="1"/>
  <c r="J151" i="1"/>
  <c r="J160" i="1"/>
  <c r="J169" i="1"/>
  <c r="H221" i="1"/>
  <c r="F226" i="1"/>
  <c r="F232" i="1"/>
  <c r="F123" i="1"/>
  <c r="F225" i="1"/>
  <c r="H98" i="1"/>
  <c r="J228" i="1"/>
  <c r="T108" i="1"/>
  <c r="F231" i="1"/>
  <c r="J122" i="1"/>
  <c r="T144" i="1"/>
  <c r="P144" i="1"/>
  <c r="J34" i="1"/>
  <c r="H123" i="1"/>
  <c r="H210" i="1"/>
  <c r="J221" i="1"/>
  <c r="F247" i="1"/>
  <c r="H34" i="1"/>
  <c r="T38" i="1"/>
  <c r="T39" i="1" s="1"/>
  <c r="T52" i="1"/>
  <c r="J56" i="1"/>
  <c r="T62" i="1"/>
  <c r="J65" i="1"/>
  <c r="T81" i="1"/>
  <c r="P102" i="1"/>
  <c r="J106" i="1"/>
  <c r="J117" i="1"/>
  <c r="J128" i="1"/>
  <c r="J137" i="1"/>
  <c r="T165" i="1"/>
  <c r="P188" i="1"/>
  <c r="T191" i="1"/>
  <c r="F227" i="1"/>
  <c r="F90" i="1"/>
  <c r="J85" i="1"/>
  <c r="P72" i="1"/>
  <c r="J220" i="1"/>
  <c r="H88" i="1"/>
  <c r="J88" i="1" s="1"/>
  <c r="J99" i="1"/>
  <c r="H99" i="1"/>
  <c r="F237" i="1"/>
  <c r="J143" i="1"/>
  <c r="H12" i="1"/>
  <c r="J12" i="1" s="1"/>
  <c r="J30" i="1"/>
  <c r="F39" i="1"/>
  <c r="F205" i="1" s="1"/>
  <c r="H43" i="1"/>
  <c r="T102" i="1"/>
  <c r="H230" i="1"/>
  <c r="J148" i="1"/>
  <c r="F240" i="1"/>
  <c r="H153" i="1"/>
  <c r="H240" i="1" s="1"/>
  <c r="J157" i="1"/>
  <c r="F245" i="1"/>
  <c r="J175" i="1"/>
  <c r="F182" i="1"/>
  <c r="F250" i="1"/>
  <c r="F203" i="1"/>
  <c r="F251" i="1"/>
  <c r="F218" i="1"/>
  <c r="J103" i="1"/>
  <c r="H231" i="1"/>
  <c r="F233" i="1"/>
  <c r="H148" i="1"/>
  <c r="H157" i="1"/>
  <c r="H241" i="1" s="1"/>
  <c r="J161" i="1"/>
  <c r="H167" i="1"/>
  <c r="H245" i="1" s="1"/>
  <c r="H248" i="1"/>
  <c r="H249" i="1"/>
  <c r="H189" i="1"/>
  <c r="J189" i="1" s="1"/>
  <c r="H197" i="1"/>
  <c r="J197" i="1" s="1"/>
  <c r="H202" i="1"/>
  <c r="F208" i="1"/>
  <c r="F223" i="1"/>
  <c r="F235" i="1"/>
  <c r="J181" i="1"/>
  <c r="H181" i="1"/>
  <c r="H182" i="1" s="1"/>
  <c r="F248" i="1"/>
  <c r="F73" i="1"/>
  <c r="J27" i="1"/>
  <c r="J35" i="1" s="1"/>
  <c r="J53" i="1"/>
  <c r="F219" i="1"/>
  <c r="J114" i="1"/>
  <c r="J121" i="1"/>
  <c r="H130" i="1"/>
  <c r="H233" i="1" s="1"/>
  <c r="H139" i="1"/>
  <c r="H236" i="1" s="1"/>
  <c r="T180" i="1"/>
  <c r="J248" i="1"/>
  <c r="J249" i="1"/>
  <c r="T185" i="1"/>
  <c r="J202" i="1"/>
  <c r="F212" i="1"/>
  <c r="F229" i="1"/>
  <c r="H171" i="1"/>
  <c r="F249" i="1"/>
  <c r="T88" i="1" l="1"/>
  <c r="P88" i="1"/>
  <c r="T15" i="1"/>
  <c r="P15" i="1"/>
  <c r="T196" i="1"/>
  <c r="P196" i="1"/>
  <c r="P189" i="1"/>
  <c r="T189" i="1"/>
  <c r="T199" i="1" s="1"/>
  <c r="J199" i="1"/>
  <c r="J250" i="1"/>
  <c r="T17" i="1"/>
  <c r="P17" i="1"/>
  <c r="T63" i="1"/>
  <c r="P63" i="1"/>
  <c r="T33" i="1"/>
  <c r="P33" i="1"/>
  <c r="J229" i="1"/>
  <c r="T112" i="1"/>
  <c r="P112" i="1"/>
  <c r="G20" i="1"/>
  <c r="H20" i="1" s="1"/>
  <c r="J20" i="1" s="1"/>
  <c r="H19" i="1"/>
  <c r="J19" i="1" s="1"/>
  <c r="P173" i="1"/>
  <c r="J247" i="1"/>
  <c r="T173" i="1"/>
  <c r="T133" i="1"/>
  <c r="P133" i="1"/>
  <c r="J231" i="1"/>
  <c r="T121" i="1"/>
  <c r="P121" i="1"/>
  <c r="H203" i="1"/>
  <c r="H251" i="1"/>
  <c r="T128" i="1"/>
  <c r="P128" i="1"/>
  <c r="H18" i="1"/>
  <c r="J18" i="1" s="1"/>
  <c r="J208" i="1" s="1"/>
  <c r="H222" i="1"/>
  <c r="H77" i="1"/>
  <c r="H239" i="1"/>
  <c r="J150" i="1"/>
  <c r="J76" i="1"/>
  <c r="H250" i="1"/>
  <c r="P54" i="1"/>
  <c r="T54" i="1"/>
  <c r="T65" i="1"/>
  <c r="P65" i="1"/>
  <c r="T114" i="1"/>
  <c r="P114" i="1"/>
  <c r="P197" i="1"/>
  <c r="T197" i="1"/>
  <c r="T103" i="1"/>
  <c r="P103" i="1"/>
  <c r="P148" i="1"/>
  <c r="J238" i="1"/>
  <c r="T148" i="1"/>
  <c r="P99" i="1"/>
  <c r="T99" i="1"/>
  <c r="T123" i="1" s="1"/>
  <c r="J230" i="1"/>
  <c r="T117" i="1"/>
  <c r="P117" i="1"/>
  <c r="H225" i="1"/>
  <c r="T14" i="1"/>
  <c r="P14" i="1"/>
  <c r="H211" i="1"/>
  <c r="H199" i="1"/>
  <c r="T195" i="1"/>
  <c r="P195" i="1"/>
  <c r="J236" i="1"/>
  <c r="P139" i="1"/>
  <c r="T139" i="1"/>
  <c r="T44" i="1"/>
  <c r="J215" i="1"/>
  <c r="P44" i="1"/>
  <c r="T13" i="1"/>
  <c r="P13" i="1"/>
  <c r="J227" i="1"/>
  <c r="T106" i="1"/>
  <c r="P106" i="1"/>
  <c r="P31" i="1"/>
  <c r="T31" i="1"/>
  <c r="T35" i="1" s="1"/>
  <c r="P161" i="1"/>
  <c r="T161" i="1"/>
  <c r="P175" i="1"/>
  <c r="T175" i="1"/>
  <c r="J211" i="1"/>
  <c r="T30" i="1"/>
  <c r="P30" i="1"/>
  <c r="P35" i="1" s="1"/>
  <c r="J217" i="1"/>
  <c r="T56" i="1"/>
  <c r="P56" i="1"/>
  <c r="P169" i="1"/>
  <c r="T169" i="1"/>
  <c r="T11" i="1"/>
  <c r="P11" i="1"/>
  <c r="T126" i="1"/>
  <c r="J232" i="1"/>
  <c r="P126" i="1"/>
  <c r="H90" i="1"/>
  <c r="J123" i="1"/>
  <c r="P202" i="1"/>
  <c r="P203" i="1" s="1"/>
  <c r="J251" i="1"/>
  <c r="J203" i="1"/>
  <c r="T202" i="1"/>
  <c r="T203" i="1" s="1"/>
  <c r="P16" i="1"/>
  <c r="T16" i="1"/>
  <c r="P27" i="1"/>
  <c r="T27" i="1"/>
  <c r="J182" i="1"/>
  <c r="T181" i="1"/>
  <c r="T182" i="1" s="1"/>
  <c r="P181" i="1"/>
  <c r="P182" i="1" s="1"/>
  <c r="P160" i="1"/>
  <c r="T160" i="1"/>
  <c r="J135" i="1"/>
  <c r="P163" i="1"/>
  <c r="J243" i="1"/>
  <c r="T163" i="1"/>
  <c r="J224" i="1"/>
  <c r="J94" i="1"/>
  <c r="P93" i="1"/>
  <c r="P94" i="1" s="1"/>
  <c r="T93" i="1"/>
  <c r="T94" i="1" s="1"/>
  <c r="J87" i="1"/>
  <c r="J223" i="1" s="1"/>
  <c r="J210" i="1"/>
  <c r="H214" i="1"/>
  <c r="H45" i="1"/>
  <c r="T85" i="1"/>
  <c r="P85" i="1"/>
  <c r="J153" i="1"/>
  <c r="J167" i="1"/>
  <c r="P12" i="1"/>
  <c r="T12" i="1"/>
  <c r="J43" i="1"/>
  <c r="T122" i="1"/>
  <c r="P122" i="1"/>
  <c r="P151" i="1"/>
  <c r="T151" i="1"/>
  <c r="T131" i="1"/>
  <c r="P131" i="1"/>
  <c r="H242" i="1"/>
  <c r="J159" i="1"/>
  <c r="T89" i="1"/>
  <c r="P89" i="1"/>
  <c r="P58" i="1"/>
  <c r="J218" i="1"/>
  <c r="T58" i="1"/>
  <c r="T34" i="1"/>
  <c r="P34" i="1"/>
  <c r="H177" i="1"/>
  <c r="H238" i="1"/>
  <c r="P157" i="1"/>
  <c r="J241" i="1"/>
  <c r="T157" i="1"/>
  <c r="J237" i="1"/>
  <c r="J145" i="1"/>
  <c r="T143" i="1"/>
  <c r="T145" i="1" s="1"/>
  <c r="P143" i="1"/>
  <c r="P145" i="1" s="1"/>
  <c r="P119" i="1"/>
  <c r="T119" i="1"/>
  <c r="P127" i="1"/>
  <c r="T127" i="1"/>
  <c r="H73" i="1"/>
  <c r="J48" i="1"/>
  <c r="H216" i="1"/>
  <c r="J130" i="1"/>
  <c r="P64" i="1"/>
  <c r="T64" i="1"/>
  <c r="T53" i="1"/>
  <c r="P53" i="1"/>
  <c r="T98" i="1"/>
  <c r="P98" i="1"/>
  <c r="P123" i="1" s="1"/>
  <c r="H246" i="1"/>
  <c r="J171" i="1"/>
  <c r="H140" i="1"/>
  <c r="F252" i="1"/>
  <c r="F253" i="1" s="1"/>
  <c r="T137" i="1"/>
  <c r="J235" i="1"/>
  <c r="P137" i="1"/>
  <c r="P109" i="1"/>
  <c r="T109" i="1"/>
  <c r="T82" i="1"/>
  <c r="P154" i="1"/>
  <c r="T154" i="1"/>
  <c r="J226" i="1"/>
  <c r="J219" i="1"/>
  <c r="P67" i="1"/>
  <c r="T67" i="1"/>
  <c r="J234" i="1" l="1"/>
  <c r="P135" i="1"/>
  <c r="T135" i="1"/>
  <c r="H208" i="1"/>
  <c r="H252" i="1" s="1"/>
  <c r="H253" i="1" s="1"/>
  <c r="H23" i="1"/>
  <c r="H205" i="1" s="1"/>
  <c r="J233" i="1"/>
  <c r="P130" i="1"/>
  <c r="P140" i="1" s="1"/>
  <c r="T130" i="1"/>
  <c r="J214" i="1"/>
  <c r="J252" i="1" s="1"/>
  <c r="J253" i="1" s="1"/>
  <c r="T43" i="1"/>
  <c r="T45" i="1" s="1"/>
  <c r="P43" i="1"/>
  <c r="P45" i="1" s="1"/>
  <c r="J45" i="1"/>
  <c r="P199" i="1"/>
  <c r="P167" i="1"/>
  <c r="J245" i="1"/>
  <c r="T167" i="1"/>
  <c r="J140" i="1"/>
  <c r="T87" i="1"/>
  <c r="P87" i="1"/>
  <c r="P90" i="1" s="1"/>
  <c r="J242" i="1"/>
  <c r="P159" i="1"/>
  <c r="P177" i="1" s="1"/>
  <c r="T159" i="1"/>
  <c r="J240" i="1"/>
  <c r="P153" i="1"/>
  <c r="T153" i="1"/>
  <c r="J177" i="1"/>
  <c r="T19" i="1"/>
  <c r="P19" i="1"/>
  <c r="P20" i="1"/>
  <c r="T20" i="1"/>
  <c r="J222" i="1"/>
  <c r="J77" i="1"/>
  <c r="T76" i="1"/>
  <c r="T77" i="1" s="1"/>
  <c r="P76" i="1"/>
  <c r="P77" i="1" s="1"/>
  <c r="P18" i="1"/>
  <c r="T18" i="1"/>
  <c r="T23" i="1" s="1"/>
  <c r="T205" i="1" s="1"/>
  <c r="J216" i="1"/>
  <c r="P48" i="1"/>
  <c r="P73" i="1" s="1"/>
  <c r="J73" i="1"/>
  <c r="T48" i="1"/>
  <c r="T73" i="1" s="1"/>
  <c r="T140" i="1"/>
  <c r="T90" i="1"/>
  <c r="J23" i="1"/>
  <c r="J205" i="1" s="1"/>
  <c r="J239" i="1"/>
  <c r="T150" i="1"/>
  <c r="T177" i="1" s="1"/>
  <c r="P150" i="1"/>
  <c r="J246" i="1"/>
  <c r="P171" i="1"/>
  <c r="T171" i="1"/>
  <c r="J90" i="1"/>
  <c r="P23" i="1"/>
  <c r="P205" i="1" l="1"/>
  <c r="H206" i="1"/>
</calcChain>
</file>

<file path=xl/sharedStrings.xml><?xml version="1.0" encoding="utf-8"?>
<sst xmlns="http://schemas.openxmlformats.org/spreadsheetml/2006/main" count="649" uniqueCount="183">
  <si>
    <t>Idaho Power Company</t>
  </si>
  <si>
    <t>Major Plant Additions Annualized for 2025</t>
  </si>
  <si>
    <t>Adjustment</t>
  </si>
  <si>
    <t>Annual</t>
  </si>
  <si>
    <t xml:space="preserve">for </t>
  </si>
  <si>
    <t xml:space="preserve">Composite </t>
  </si>
  <si>
    <t>In</t>
  </si>
  <si>
    <t>Plant Est</t>
  </si>
  <si>
    <t xml:space="preserve">Net </t>
  </si>
  <si>
    <t>Property</t>
  </si>
  <si>
    <t>Insurance</t>
  </si>
  <si>
    <t>Line</t>
  </si>
  <si>
    <t>Project</t>
  </si>
  <si>
    <t xml:space="preserve">Service </t>
  </si>
  <si>
    <t>Annualized</t>
  </si>
  <si>
    <t>Month</t>
  </si>
  <si>
    <t>to Close</t>
  </si>
  <si>
    <t>Annualizing</t>
  </si>
  <si>
    <t>Tax</t>
  </si>
  <si>
    <t>Rate</t>
  </si>
  <si>
    <t>No.</t>
  </si>
  <si>
    <t>Type</t>
  </si>
  <si>
    <t>ID</t>
  </si>
  <si>
    <t>Description</t>
  </si>
  <si>
    <t>Date</t>
  </si>
  <si>
    <t>Plant</t>
  </si>
  <si>
    <t>Closed</t>
  </si>
  <si>
    <t xml:space="preserve">Adjustments </t>
  </si>
  <si>
    <t>State</t>
  </si>
  <si>
    <t>Per $1000</t>
  </si>
  <si>
    <t>Expense</t>
  </si>
  <si>
    <t>11 - Gen. Plant &amp; Other Intangibles:</t>
  </si>
  <si>
    <t>BORA240001</t>
  </si>
  <si>
    <t>Threat and Vulnerability Assessment Security Enhancement Project BORA</t>
  </si>
  <si>
    <t>March, 2025</t>
  </si>
  <si>
    <t>April, 2025</t>
  </si>
  <si>
    <t>May, 2025</t>
  </si>
  <si>
    <t>June, 2025</t>
  </si>
  <si>
    <t>July, 2025</t>
  </si>
  <si>
    <t>August, 2025</t>
  </si>
  <si>
    <t>September, 2025</t>
  </si>
  <si>
    <t>October, 2025</t>
  </si>
  <si>
    <t>November, 2025</t>
  </si>
  <si>
    <t>December, 2025</t>
  </si>
  <si>
    <t>CHQB230006</t>
  </si>
  <si>
    <t>PragmaCad Upgrade - Coordinated with OMS upgrade as part of SVP project</t>
  </si>
  <si>
    <t>11 - Gen. Plant &amp; Other Intangibles Total</t>
  </si>
  <si>
    <t xml:space="preserve">12 - Cogeneration-Transm. Station:       </t>
  </si>
  <si>
    <t>GINT240638</t>
  </si>
  <si>
    <t>Happy Valley Energy Storage Project 100 MW #638 - Idaho Power</t>
  </si>
  <si>
    <t>GINT240657</t>
  </si>
  <si>
    <t>Kuna Storage Project 150 MW GI# 657 - Includes Network Upgrades</t>
  </si>
  <si>
    <t>February, 2025</t>
  </si>
  <si>
    <t xml:space="preserve">12 - Cogeneration-Transm. Station Total:       </t>
  </si>
  <si>
    <t>13 - Cogeneration-Transm. Lines:</t>
  </si>
  <si>
    <t>GINT231567</t>
  </si>
  <si>
    <t>Pleasant Valley Solar 1 Project 200 MW GINT#567 - Includes Network Upgrades</t>
  </si>
  <si>
    <t>13 - Cogeneration-Transm. Lines Total:</t>
  </si>
  <si>
    <t xml:space="preserve">21 - Thermal Production:                </t>
  </si>
  <si>
    <t>VLMY240001</t>
  </si>
  <si>
    <t xml:space="preserve">V1 Gas Conversion Project </t>
  </si>
  <si>
    <t>NV</t>
  </si>
  <si>
    <t>VLMY250001</t>
  </si>
  <si>
    <t>V1 Turbine Major Overhaul</t>
  </si>
  <si>
    <t>VLMY250018</t>
  </si>
  <si>
    <t>V1 Generator Rewind Overhaul</t>
  </si>
  <si>
    <t>21 - Thermal Production Total:</t>
  </si>
  <si>
    <t xml:space="preserve">23 - Hydro Production:                    </t>
  </si>
  <si>
    <t>CHQB150033</t>
  </si>
  <si>
    <t>AFPR U123 Turbine and Generator Refurbishment</t>
  </si>
  <si>
    <t>CLPR220002</t>
  </si>
  <si>
    <t>CLPR Penstock Replacement</t>
  </si>
  <si>
    <t>OBPR190001</t>
  </si>
  <si>
    <t>OBPR Controls Modernization - BOP</t>
  </si>
  <si>
    <t>OR</t>
  </si>
  <si>
    <t>SKPR220011</t>
  </si>
  <si>
    <t>CJ Strike TVA Security Project - Fencing &amp; Technology</t>
  </si>
  <si>
    <t>SKPR220012</t>
  </si>
  <si>
    <t>CJ Strike TVA Security Project - Boat Barriers</t>
  </si>
  <si>
    <t xml:space="preserve">23 - Hydro Production Total:                    </t>
  </si>
  <si>
    <t xml:space="preserve">24 - Other Production:                  </t>
  </si>
  <si>
    <t>DNPR250002</t>
  </si>
  <si>
    <t>DNPR - Refurbish Parts from Unit # 2 HGP Inspection</t>
  </si>
  <si>
    <t xml:space="preserve">24 - Other Production Total:                  </t>
  </si>
  <si>
    <t>24 - Battery:</t>
  </si>
  <si>
    <t>HPVY230001</t>
  </si>
  <si>
    <t>HPVY (Happy Valley BESS) - 2025 Peak Capacity Resource</t>
  </si>
  <si>
    <t>24 - Battery Total:</t>
  </si>
  <si>
    <t xml:space="preserve">26 - Hydro License Compliance:              </t>
  </si>
  <si>
    <t>BSPO210001</t>
  </si>
  <si>
    <t xml:space="preserve">Bliss Spillway Training Wall Remediation </t>
  </si>
  <si>
    <t xml:space="preserve">26 - Hydro License Compliance Total:              </t>
  </si>
  <si>
    <t xml:space="preserve">31 - Step Up Stations:           </t>
  </si>
  <si>
    <t>OBSY220001</t>
  </si>
  <si>
    <t>Oxbow TVA Security Project - Fencing &amp; Technology</t>
  </si>
  <si>
    <t xml:space="preserve">31 - Step Up Stations total:           </t>
  </si>
  <si>
    <t xml:space="preserve">32 - Transmission Station:             </t>
  </si>
  <si>
    <t>AFTS220001</t>
  </si>
  <si>
    <t>AFTS Upgrade SCADA, T131, 46kV bus, AFTS-MCPG, AFTS-MCPG, AFTS-PNGE, AFTS-FRMT relaying/controls. Replace 46kV PCBs/switches.</t>
  </si>
  <si>
    <t>BKFT170004</t>
  </si>
  <si>
    <t>BKFT Replace T-162 transformer and replace relays on T-162, 46kV bus, 161kV bus, BKFT-HULN, and BKFT-POCO</t>
  </si>
  <si>
    <t>BOMT150002</t>
  </si>
  <si>
    <t>BOMT Construct two new 230-kV line terminals and one new 138-kV line terminal</t>
  </si>
  <si>
    <t>CARO180001</t>
  </si>
  <si>
    <t>CARO Reconfigure station for new 138-kV transmission from ONTO to CARO</t>
  </si>
  <si>
    <t>January, 2025</t>
  </si>
  <si>
    <t>KPRT220001</t>
  </si>
  <si>
    <t xml:space="preserve">KPRT 138kV and 230kV Air Break Replacements </t>
  </si>
  <si>
    <t>ONTO180004</t>
  </si>
  <si>
    <t>ONTO - Modifications at ONTO for new 138-kV Transmission Line to CARO</t>
  </si>
  <si>
    <t>WESR150001</t>
  </si>
  <si>
    <t xml:space="preserve">WESR - Replace 69kV 061A, 063A and  064A PCB, and the associated line relays with new SF6 gas breakers </t>
  </si>
  <si>
    <t xml:space="preserve">32 - Transmission Station Total    </t>
  </si>
  <si>
    <t xml:space="preserve">33 - Transmission Lines:                     </t>
  </si>
  <si>
    <t>T412200001</t>
  </si>
  <si>
    <t xml:space="preserve">T412 Rebuild Boise Bench to Emmett 138KV Transmission Line </t>
  </si>
  <si>
    <t xml:space="preserve">T423190001     </t>
  </si>
  <si>
    <t>T423 -Rebuild Huntington-Quartz 138kV  Transmission Line</t>
  </si>
  <si>
    <t>T441210001</t>
  </si>
  <si>
    <t xml:space="preserve">T441 10-year Inspection Repairs Oxbow-McCall 138kV </t>
  </si>
  <si>
    <t>T902190002</t>
  </si>
  <si>
    <t>T902 Rebuild BOBN-DRAM Segment on the Boise Bench-DRAM-Midpoint #1 230kV line (Phase 2)</t>
  </si>
  <si>
    <t>T906210001</t>
  </si>
  <si>
    <t xml:space="preserve">T906 10-year inspection repairs, Boise Bench-Midpoint 230kV  </t>
  </si>
  <si>
    <t xml:space="preserve">33 - Transmission Lines Total                   </t>
  </si>
  <si>
    <t xml:space="preserve">40 - Underground Reconstruction:            </t>
  </si>
  <si>
    <t xml:space="preserve">VARI1005       </t>
  </si>
  <si>
    <t>VARI Distribution Underground Work associated with new WDRI-KCHM Transmission Line</t>
  </si>
  <si>
    <t>40 - Underground Reconstruction Total</t>
  </si>
  <si>
    <t xml:space="preserve">41 - Distribution Stations:                 </t>
  </si>
  <si>
    <t>ARTN190001</t>
  </si>
  <si>
    <t>ARTN Add Second 46-12.5 Transformer, Add 5Mvar Cap Bank and Feeder Relay Replacement for ARTN 011A, 012A, 013A, 014A</t>
  </si>
  <si>
    <t>BKCK170001</t>
  </si>
  <si>
    <t>BKCK Convert station to 138:12.5-kV from 46:12.5-kV, new (from LNDN) transformer, feeder breakers, relays and AB's</t>
  </si>
  <si>
    <t>CDWL200001</t>
  </si>
  <si>
    <t>CDWL New Control Building, Replace Feeder Relays, Transformer &amp; Circuit Interrupter Protection/Controls, T-134 &amp; T-135 relays</t>
  </si>
  <si>
    <t>DRKE180001</t>
  </si>
  <si>
    <t>DRKE Build new 138kV Durkee station</t>
  </si>
  <si>
    <t>HFWY170001</t>
  </si>
  <si>
    <t>HFWY Replace T061 with New 14MVA Transformer New 011A and 012A Reclosers and Yard Expansion</t>
  </si>
  <si>
    <t>JNCN220001</t>
  </si>
  <si>
    <t>JNCN T131 and T132 44.8 MVA Transformer Replacements</t>
  </si>
  <si>
    <t>LNSG220001</t>
  </si>
  <si>
    <t>LNSG Install Second Metalclad and two New Feeder Getaways LNSG015 and LNSG016</t>
  </si>
  <si>
    <t>SIPN210001</t>
  </si>
  <si>
    <t>SIPN Replace 041, 042 and 043A</t>
  </si>
  <si>
    <t>STRD230001</t>
  </si>
  <si>
    <t>STRD Add 2nd transformer and Metalclad, 015 and 016 Circuits - Stations</t>
  </si>
  <si>
    <t>VLVU220001</t>
  </si>
  <si>
    <t xml:space="preserve">VLVU Install New 44.8MVA VLVU T132 Transformer, Metalclad, Control Building,-015 and -016 Feeders </t>
  </si>
  <si>
    <t>41 - Distribution Stations Total</t>
  </si>
  <si>
    <t xml:space="preserve">42 - Overhead New Business:                   </t>
  </si>
  <si>
    <t>STRD Add 2nd transformer and Metalclad, 015 and 016 Circuits - Distribution Lines</t>
  </si>
  <si>
    <t xml:space="preserve">42 - Overhead New Business Total       </t>
  </si>
  <si>
    <t>51 - General Plant Lands &amp; Building:</t>
  </si>
  <si>
    <t>BCWO230005</t>
  </si>
  <si>
    <t>Grid Solutions/OpsNet Amity Data Center (AMDC)</t>
  </si>
  <si>
    <t>POSB170007</t>
  </si>
  <si>
    <t>POSB - New Operations Center</t>
  </si>
  <si>
    <t>51 - General Plant Lands &amp; Building Total</t>
  </si>
  <si>
    <t xml:space="preserve">53 - Transportation Equipment:        </t>
  </si>
  <si>
    <t>VARI230005</t>
  </si>
  <si>
    <t>VARI-Replace Corporate Plane</t>
  </si>
  <si>
    <t xml:space="preserve">53 - Transportation Equipment Total   </t>
  </si>
  <si>
    <t>Total</t>
  </si>
  <si>
    <t>Project ID</t>
  </si>
  <si>
    <t>Driver</t>
  </si>
  <si>
    <t>This project addresses implementation of capital security improvements at BORA substation. The BORA project includes the installation of upgraded security fencing, upgrading of the CCTV camera system, as well as other measures. Collectively, the enhanced security controls being implemented are designed to allow IPC to better detect, deter, deny, delay, notify, monitor, and respond to potential security threat events which align with IPC’s physical security approach.</t>
  </si>
  <si>
    <t>Routine Business/Infrastructure</t>
  </si>
  <si>
    <t>Capacity resource to meet summer peak beginning 2025 (interconnection)</t>
  </si>
  <si>
    <t>Customer Required</t>
  </si>
  <si>
    <t>Convert Valmy Unit 1 to gas</t>
  </si>
  <si>
    <t>Reliability</t>
  </si>
  <si>
    <t>This project addresses implementation of capital improvements at the CJ Strike Dam. Analysis of this site by both IPC and FERC regulators led to recommendations to enhance the security controls at CJ Strike Plant and Switchyard. The CJ Strike projects address multiple threats by recommending the installation of upgraded security fencing, the upgrading of the CCTV camera system as well as other measures. Collectively, the enhanced security controls being implemented are designed to allow IPC to better detect, deter, deny, delay, notify, monitor, and respond to potential security threat events which align with IPC’s physical security approach.</t>
  </si>
  <si>
    <t>This project addresses implementation of capital improvements at the CJ Strike Dam. Analysis of this site by both IPC and FERC regulators led to recommendations to enhance the security controls at CJ Strike Plant and Switchyard. This CJ Strike Dam project focus's on the installation of boat barriers. The enhanced barriers are designed to allow IPC to better deter, deny, and delay, potential security threat events which align with IPC’s physical security approach.</t>
  </si>
  <si>
    <t>Capacity resource to meet summer peak beginning 2025</t>
  </si>
  <si>
    <t>Compliance</t>
  </si>
  <si>
    <t>This project addresses implementation of capital improvements at the Oxbow Switchyard. Analysis of this site by both IPC and FERC regulators led to recommendations to enhance the security controls at Oxbow Strike Switchyard. The Oxbow projects address multiple threats by recommending the installation of upgraded security fencing, the upgrading of the CCTV camera system, as well as other measures. Collectively, the enhanced security controls being implemented are designed to allow IPC to better detect, deter, deny, delay, notify, monitor, and respond to potential security threat events which align with IPC’s physical security approach.</t>
  </si>
  <si>
    <t>Transmission capacity</t>
  </si>
  <si>
    <t>New data center for LSO that will include the relocation of the old data center on the Boise Bench and consolidation of OpsNet backup systems.</t>
  </si>
  <si>
    <t>Project to build new Pocatello Operations Center</t>
  </si>
  <si>
    <t>Purchase new aircraft to replace current aircraft that is over 30 years old</t>
  </si>
  <si>
    <t xml:space="preserve">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</si>
</sst>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00%"/>
    <numFmt numFmtId="165" formatCode="_(&quot;$&quot;* #,##0.000_);_(&quot;$&quot;* \(#,##0.000\);_(&quot;$&quot;* &quot;-&quot;??_);_(@_)"/>
    <numFmt numFmtId="166" formatCode="_(&quot;$&quot;* #,##0.0000_);_(&quot;$&quot;* \(#,##0.0000\);_(&quot;$&quot;* &quot;-&quot;??_);_(@_)"/>
  </numFmts>
  <fonts count="3" x14ac:knownFonts="1">
    <font>
      <sz val="10"/>
      <name val="Arial"/>
    </font>
    <font>
      <sz val="10"/>
      <name val="Arial"/>
      <family val="2"/>
    </font>
    <font>
      <b/>
      <sz val="10"/>
      <name val="Arial"/>
      <family val="2"/>
    </font>
  </fonts>
  <fills count="2">
    <fill>
      <patternFill patternType="none"/>
    </fill>
    <fill>
      <patternFill patternType="gray125"/>
    </fill>
  </fills>
  <borders count="4">
    <border>
      <left/>
      <right/>
      <top/>
      <bottom/>
      <diagonal/>
    </border>
    <border>
      <left/>
      <right/>
      <top/>
      <bottom style="thin">
        <color indexed="64"/>
      </bottom>
      <diagonal/>
    </border>
    <border>
      <left/>
      <right/>
      <top/>
      <bottom style="double">
        <color indexed="64"/>
      </bottom>
      <diagonal/>
    </border>
    <border>
      <left/>
      <right/>
      <top style="thin">
        <color indexed="64"/>
      </top>
      <bottom style="double">
        <color indexed="64"/>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cellStyleXfs>
  <cellXfs count="39">
    <xf numFmtId="0" fontId="0" fillId="0" borderId="0" xfId="0"/>
    <xf numFmtId="0" fontId="1" fillId="0" borderId="0" xfId="0" applyFont="1"/>
    <xf numFmtId="37" fontId="1" fillId="0" borderId="0" xfId="0" applyNumberFormat="1" applyFont="1" applyAlignment="1">
      <alignment horizontal="center"/>
    </xf>
    <xf numFmtId="0" fontId="1" fillId="0" borderId="0" xfId="0" applyFont="1" applyAlignment="1">
      <alignment horizontal="center"/>
    </xf>
    <xf numFmtId="41" fontId="1" fillId="0" borderId="0" xfId="0" applyNumberFormat="1" applyFont="1"/>
    <xf numFmtId="41" fontId="1" fillId="0" borderId="0" xfId="0" applyNumberFormat="1" applyFont="1" applyAlignment="1">
      <alignment horizontal="center"/>
    </xf>
    <xf numFmtId="0" fontId="1" fillId="0" borderId="0" xfId="0" quotePrefix="1" applyFont="1" applyAlignment="1">
      <alignment horizontal="left"/>
    </xf>
    <xf numFmtId="41" fontId="1" fillId="0" borderId="0" xfId="0" quotePrefix="1" applyNumberFormat="1" applyFont="1" applyAlignment="1">
      <alignment horizontal="center"/>
    </xf>
    <xf numFmtId="0" fontId="1" fillId="0" borderId="1" xfId="0" applyFont="1" applyBorder="1" applyAlignment="1">
      <alignment horizontal="center"/>
    </xf>
    <xf numFmtId="41" fontId="1" fillId="0" borderId="1" xfId="0" applyNumberFormat="1" applyFont="1" applyBorder="1" applyAlignment="1">
      <alignment horizontal="center"/>
    </xf>
    <xf numFmtId="41" fontId="1" fillId="0" borderId="1" xfId="0" quotePrefix="1" applyNumberFormat="1" applyFont="1" applyBorder="1" applyAlignment="1">
      <alignment horizontal="center"/>
    </xf>
    <xf numFmtId="0" fontId="2" fillId="0" borderId="0" xfId="0" applyFont="1"/>
    <xf numFmtId="41" fontId="1" fillId="0" borderId="0" xfId="2" applyNumberFormat="1" applyFont="1" applyFill="1" applyBorder="1"/>
    <xf numFmtId="164" fontId="1" fillId="0" borderId="0" xfId="3" applyNumberFormat="1" applyFont="1" applyFill="1"/>
    <xf numFmtId="165" fontId="1" fillId="0" borderId="0" xfId="0" applyNumberFormat="1" applyFont="1"/>
    <xf numFmtId="41" fontId="1" fillId="0" borderId="1" xfId="0" applyNumberFormat="1" applyFont="1" applyBorder="1"/>
    <xf numFmtId="41" fontId="1" fillId="0" borderId="1" xfId="2" applyNumberFormat="1" applyFont="1" applyFill="1" applyBorder="1"/>
    <xf numFmtId="41" fontId="1" fillId="0" borderId="0" xfId="1" applyNumberFormat="1" applyFont="1" applyFill="1" applyBorder="1" applyAlignment="1">
      <alignment horizontal="left"/>
    </xf>
    <xf numFmtId="41" fontId="1" fillId="0" borderId="0" xfId="1" applyNumberFormat="1" applyFont="1" applyFill="1"/>
    <xf numFmtId="41" fontId="1" fillId="0" borderId="0" xfId="1" applyNumberFormat="1" applyFont="1" applyFill="1" applyBorder="1"/>
    <xf numFmtId="0" fontId="1" fillId="0" borderId="0" xfId="0" applyFont="1" applyAlignment="1" applyProtection="1">
      <alignment horizontal="left"/>
      <protection locked="0"/>
    </xf>
    <xf numFmtId="0" fontId="1" fillId="0" borderId="0" xfId="0" applyFont="1" applyAlignment="1" applyProtection="1">
      <alignment vertical="center"/>
      <protection locked="0"/>
    </xf>
    <xf numFmtId="14" fontId="1" fillId="0" borderId="0" xfId="0" applyNumberFormat="1" applyFont="1" applyAlignment="1">
      <alignment horizontal="left"/>
    </xf>
    <xf numFmtId="0" fontId="2" fillId="0" borderId="0" xfId="0" quotePrefix="1" applyFont="1" applyAlignment="1">
      <alignment horizontal="left"/>
    </xf>
    <xf numFmtId="166" fontId="1" fillId="0" borderId="0" xfId="0" applyNumberFormat="1" applyFont="1"/>
    <xf numFmtId="6" fontId="1" fillId="0" borderId="0" xfId="0" applyNumberFormat="1" applyFont="1"/>
    <xf numFmtId="42" fontId="1" fillId="0" borderId="2" xfId="0" applyNumberFormat="1" applyFont="1" applyBorder="1"/>
    <xf numFmtId="42" fontId="1" fillId="0" borderId="0" xfId="0" applyNumberFormat="1" applyFont="1"/>
    <xf numFmtId="0" fontId="2" fillId="0" borderId="0" xfId="0" applyFont="1" applyAlignment="1">
      <alignment horizontal="center"/>
    </xf>
    <xf numFmtId="6" fontId="2" fillId="0" borderId="0" xfId="0" applyNumberFormat="1" applyFont="1"/>
    <xf numFmtId="0" fontId="2" fillId="0" borderId="0" xfId="0" applyFont="1" applyAlignment="1">
      <alignment horizontal="left"/>
    </xf>
    <xf numFmtId="0" fontId="1" fillId="0" borderId="0" xfId="0" applyFont="1" applyAlignment="1">
      <alignment horizontal="left"/>
    </xf>
    <xf numFmtId="3" fontId="1" fillId="0" borderId="0" xfId="0" applyNumberFormat="1" applyFont="1" applyAlignment="1">
      <alignment horizontal="left"/>
    </xf>
    <xf numFmtId="0" fontId="1" fillId="0" borderId="0" xfId="0" applyFont="1" applyAlignment="1">
      <alignment horizontal="left" wrapText="1"/>
    </xf>
    <xf numFmtId="0" fontId="1" fillId="0" borderId="0" xfId="0" quotePrefix="1" applyFont="1" applyAlignment="1" applyProtection="1">
      <alignment horizontal="left"/>
      <protection locked="0"/>
    </xf>
    <xf numFmtId="42" fontId="1" fillId="0" borderId="3" xfId="0" applyNumberFormat="1" applyFont="1" applyBorder="1"/>
    <xf numFmtId="0" fontId="1" fillId="0" borderId="0" xfId="0" applyFont="1" applyAlignment="1">
      <alignment horizontal="left" wrapText="1"/>
    </xf>
    <xf numFmtId="0" fontId="1" fillId="0" borderId="0" xfId="0" applyFont="1" applyAlignment="1">
      <alignment horizontal="center"/>
    </xf>
    <xf numFmtId="0" fontId="1" fillId="0" borderId="0" xfId="0" quotePrefix="1" applyFont="1" applyAlignment="1">
      <alignment horizontal="center"/>
    </xf>
  </cellXfs>
  <cellStyles count="4">
    <cellStyle name="Comma" xfId="1" builtinId="3"/>
    <cellStyle name="Currency" xfId="2" builtinId="4"/>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028F29-5B02-40E1-A01F-5AD8C5A48BF0}">
  <sheetPr>
    <pageSetUpPr fitToPage="1"/>
  </sheetPr>
  <dimension ref="A1:Y302"/>
  <sheetViews>
    <sheetView tabSelected="1" view="pageBreakPreview" topLeftCell="A162" zoomScaleNormal="100" zoomScaleSheetLayoutView="100" workbookViewId="0">
      <selection activeCell="L183" sqref="L183"/>
    </sheetView>
  </sheetViews>
  <sheetFormatPr defaultColWidth="9.140625" defaultRowHeight="12.75" x14ac:dyDescent="0.2"/>
  <cols>
    <col min="1" max="1" width="9.140625" style="3"/>
    <col min="2" max="2" width="17" style="1" customWidth="1"/>
    <col min="3" max="3" width="12.42578125" style="1" bestFit="1" customWidth="1"/>
    <col min="4" max="4" width="122.7109375" style="1" bestFit="1" customWidth="1"/>
    <col min="5" max="5" width="18.42578125" style="1" customWidth="1"/>
    <col min="6" max="6" width="17.28515625" style="4" customWidth="1"/>
    <col min="7" max="7" width="7.85546875" style="4" bestFit="1" customWidth="1"/>
    <col min="8" max="8" width="13.42578125" style="4" bestFit="1" customWidth="1"/>
    <col min="9" max="9" width="3.140625" style="4" customWidth="1"/>
    <col min="10" max="10" width="17.28515625" style="4" customWidth="1"/>
    <col min="11" max="11" width="3.140625" style="4" customWidth="1"/>
    <col min="12" max="12" width="65" style="1" bestFit="1" customWidth="1"/>
    <col min="13" max="13" width="3.140625" style="1" customWidth="1"/>
    <col min="14" max="14" width="10.42578125" style="1" bestFit="1" customWidth="1"/>
    <col min="15" max="15" width="3.140625" style="1" customWidth="1"/>
    <col min="16" max="16" width="10.42578125" style="1" bestFit="1" customWidth="1"/>
    <col min="17" max="17" width="3.140625" style="1" customWidth="1"/>
    <col min="18" max="18" width="8.7109375" style="1" customWidth="1"/>
    <col min="19" max="19" width="3.140625" style="1" customWidth="1"/>
    <col min="20" max="20" width="11.28515625" style="1" bestFit="1" customWidth="1"/>
    <col min="21" max="16384" width="9.140625" style="1"/>
  </cols>
  <sheetData>
    <row r="1" spans="1:25" x14ac:dyDescent="0.2">
      <c r="A1" s="37" t="s">
        <v>0</v>
      </c>
      <c r="B1" s="37"/>
      <c r="C1" s="37"/>
      <c r="D1" s="37"/>
      <c r="E1" s="37"/>
      <c r="F1" s="37"/>
      <c r="G1" s="37"/>
      <c r="H1" s="37"/>
      <c r="I1" s="37"/>
      <c r="J1" s="37"/>
      <c r="K1" s="37"/>
      <c r="L1" s="37"/>
      <c r="M1" s="37"/>
      <c r="N1" s="37"/>
      <c r="O1" s="37"/>
      <c r="P1" s="37"/>
      <c r="Q1" s="37"/>
      <c r="R1" s="37"/>
      <c r="S1" s="37"/>
      <c r="T1" s="37"/>
    </row>
    <row r="2" spans="1:25" x14ac:dyDescent="0.2">
      <c r="A2" s="38" t="s">
        <v>1</v>
      </c>
      <c r="B2" s="37"/>
      <c r="C2" s="37"/>
      <c r="D2" s="37"/>
      <c r="E2" s="37"/>
      <c r="F2" s="37"/>
      <c r="G2" s="37"/>
      <c r="H2" s="37"/>
      <c r="I2" s="37"/>
      <c r="J2" s="37"/>
      <c r="K2" s="37"/>
      <c r="L2" s="37"/>
      <c r="M2" s="37"/>
      <c r="N2" s="37"/>
      <c r="O2" s="37"/>
      <c r="P2" s="37"/>
      <c r="Q2" s="37"/>
      <c r="R2" s="37"/>
      <c r="S2" s="37"/>
      <c r="T2" s="37"/>
    </row>
    <row r="4" spans="1:25" x14ac:dyDescent="0.2">
      <c r="A4" s="2">
        <v>-1</v>
      </c>
      <c r="B4" s="2">
        <v>-2</v>
      </c>
      <c r="C4" s="2">
        <v>-3</v>
      </c>
      <c r="D4" s="2">
        <v>-4</v>
      </c>
      <c r="E4" s="2">
        <v>-5</v>
      </c>
      <c r="F4" s="2">
        <v>-6</v>
      </c>
      <c r="G4" s="2"/>
      <c r="H4" s="2">
        <v>-7</v>
      </c>
      <c r="I4" s="2"/>
      <c r="J4" s="2">
        <v>-8</v>
      </c>
      <c r="K4" s="2"/>
      <c r="L4" s="2">
        <v>-9</v>
      </c>
      <c r="M4" s="2"/>
      <c r="N4" s="2">
        <v>-10</v>
      </c>
      <c r="O4" s="2"/>
      <c r="P4" s="2">
        <v>-11</v>
      </c>
      <c r="Q4" s="2"/>
      <c r="R4" s="2">
        <v>-12</v>
      </c>
      <c r="S4" s="2"/>
      <c r="T4" s="2">
        <v>-13</v>
      </c>
      <c r="U4" s="2"/>
      <c r="V4" s="2"/>
      <c r="W4" s="2"/>
      <c r="X4" s="2"/>
      <c r="Y4" s="2"/>
    </row>
    <row r="5" spans="1:25" x14ac:dyDescent="0.2">
      <c r="H5" s="5" t="s">
        <v>2</v>
      </c>
      <c r="N5" s="3" t="s">
        <v>3</v>
      </c>
    </row>
    <row r="6" spans="1:25" x14ac:dyDescent="0.2">
      <c r="H6" s="5" t="s">
        <v>4</v>
      </c>
      <c r="N6" s="3" t="s">
        <v>5</v>
      </c>
      <c r="O6" s="3"/>
      <c r="P6" s="3" t="s">
        <v>3</v>
      </c>
      <c r="Q6" s="3"/>
      <c r="R6" s="3" t="s">
        <v>3</v>
      </c>
      <c r="S6" s="3"/>
      <c r="T6" s="3"/>
    </row>
    <row r="7" spans="1:25" x14ac:dyDescent="0.2">
      <c r="E7" s="3" t="s">
        <v>6</v>
      </c>
      <c r="H7" s="5" t="s">
        <v>7</v>
      </c>
      <c r="J7" s="5" t="s">
        <v>8</v>
      </c>
      <c r="K7" s="5"/>
      <c r="N7" s="3" t="s">
        <v>9</v>
      </c>
      <c r="O7" s="3"/>
      <c r="P7" s="3" t="s">
        <v>5</v>
      </c>
      <c r="Q7" s="3"/>
      <c r="R7" s="3" t="s">
        <v>10</v>
      </c>
      <c r="S7" s="3"/>
      <c r="T7" s="3" t="s">
        <v>3</v>
      </c>
    </row>
    <row r="8" spans="1:25" x14ac:dyDescent="0.2">
      <c r="A8" s="3" t="s">
        <v>11</v>
      </c>
      <c r="B8" s="6" t="s">
        <v>12</v>
      </c>
      <c r="C8" s="3" t="s">
        <v>12</v>
      </c>
      <c r="E8" s="3" t="s">
        <v>13</v>
      </c>
      <c r="F8" s="7" t="s">
        <v>14</v>
      </c>
      <c r="G8" s="7" t="s">
        <v>15</v>
      </c>
      <c r="H8" s="5" t="s">
        <v>16</v>
      </c>
      <c r="J8" s="5" t="s">
        <v>17</v>
      </c>
      <c r="K8" s="5"/>
      <c r="N8" s="3" t="s">
        <v>18</v>
      </c>
      <c r="O8" s="3"/>
      <c r="P8" s="3" t="s">
        <v>9</v>
      </c>
      <c r="Q8" s="3"/>
      <c r="R8" s="3" t="s">
        <v>19</v>
      </c>
      <c r="S8" s="3"/>
      <c r="T8" s="3" t="s">
        <v>10</v>
      </c>
    </row>
    <row r="9" spans="1:25" x14ac:dyDescent="0.2">
      <c r="A9" s="8" t="s">
        <v>20</v>
      </c>
      <c r="B9" s="8" t="s">
        <v>21</v>
      </c>
      <c r="C9" s="8" t="s">
        <v>22</v>
      </c>
      <c r="D9" s="8" t="s">
        <v>23</v>
      </c>
      <c r="E9" s="8" t="s">
        <v>24</v>
      </c>
      <c r="F9" s="9" t="s">
        <v>25</v>
      </c>
      <c r="G9" s="5" t="s">
        <v>26</v>
      </c>
      <c r="H9" s="8">
        <v>2025</v>
      </c>
      <c r="J9" s="10" t="s">
        <v>27</v>
      </c>
      <c r="K9" s="7"/>
      <c r="L9" s="8" t="s">
        <v>28</v>
      </c>
      <c r="M9" s="3"/>
      <c r="N9" s="8" t="s">
        <v>19</v>
      </c>
      <c r="O9" s="3"/>
      <c r="P9" s="8" t="s">
        <v>18</v>
      </c>
      <c r="Q9" s="3"/>
      <c r="R9" s="8" t="s">
        <v>29</v>
      </c>
      <c r="S9" s="3"/>
      <c r="T9" s="8" t="s">
        <v>30</v>
      </c>
    </row>
    <row r="10" spans="1:25" x14ac:dyDescent="0.2">
      <c r="A10" s="3">
        <v>1</v>
      </c>
      <c r="B10" s="11" t="s">
        <v>31</v>
      </c>
      <c r="P10" s="4"/>
      <c r="T10" s="4"/>
    </row>
    <row r="11" spans="1:25" x14ac:dyDescent="0.2">
      <c r="A11" s="3">
        <f>A10+1</f>
        <v>2</v>
      </c>
      <c r="C11" s="1" t="s">
        <v>32</v>
      </c>
      <c r="D11" s="1" t="s">
        <v>33</v>
      </c>
      <c r="E11" s="1" t="s">
        <v>34</v>
      </c>
      <c r="F11" s="4">
        <v>9904652.6092419941</v>
      </c>
      <c r="G11" s="4">
        <v>3</v>
      </c>
      <c r="H11" s="12">
        <f>+F11/13*(13-G11)</f>
        <v>7618963.5455707647</v>
      </c>
      <c r="J11" s="4">
        <f t="shared" ref="J11:J22" si="0">F11-H11</f>
        <v>2285689.0636712294</v>
      </c>
      <c r="L11" s="3" t="s">
        <v>22</v>
      </c>
      <c r="N11" s="13"/>
      <c r="P11" s="4">
        <f t="shared" ref="P11:P20" si="1">+J11*N11</f>
        <v>0</v>
      </c>
      <c r="R11" s="14">
        <v>0.52654770045411392</v>
      </c>
      <c r="T11" s="4">
        <f t="shared" ref="T11:T20" si="2">J11/1000*R11</f>
        <v>1203.5243204292028</v>
      </c>
    </row>
    <row r="12" spans="1:25" x14ac:dyDescent="0.2">
      <c r="A12" s="3">
        <f t="shared" ref="A12:A20" si="3">A11+1</f>
        <v>3</v>
      </c>
      <c r="C12" s="1" t="s">
        <v>32</v>
      </c>
      <c r="D12" s="1" t="s">
        <v>33</v>
      </c>
      <c r="E12" s="1" t="s">
        <v>35</v>
      </c>
      <c r="F12" s="4">
        <v>175000</v>
      </c>
      <c r="G12" s="4">
        <f>G11+1</f>
        <v>4</v>
      </c>
      <c r="H12" s="12">
        <f t="shared" ref="H12:H22" si="4">+F12/13*(13-G12)</f>
        <v>121153.84615384616</v>
      </c>
      <c r="J12" s="4">
        <f t="shared" si="0"/>
        <v>53846.153846153844</v>
      </c>
      <c r="L12" s="3" t="s">
        <v>22</v>
      </c>
      <c r="N12" s="13"/>
      <c r="P12" s="4">
        <f t="shared" si="1"/>
        <v>0</v>
      </c>
      <c r="R12" s="14">
        <v>0.52654770045411392</v>
      </c>
      <c r="T12" s="4">
        <f t="shared" si="2"/>
        <v>28.352568485990751</v>
      </c>
    </row>
    <row r="13" spans="1:25" x14ac:dyDescent="0.2">
      <c r="A13" s="3">
        <f t="shared" si="3"/>
        <v>4</v>
      </c>
      <c r="C13" s="1" t="s">
        <v>32</v>
      </c>
      <c r="D13" s="1" t="s">
        <v>33</v>
      </c>
      <c r="E13" s="1" t="s">
        <v>36</v>
      </c>
      <c r="F13" s="4">
        <v>150000</v>
      </c>
      <c r="G13" s="4">
        <f t="shared" ref="G13:G20" si="5">G12+1</f>
        <v>5</v>
      </c>
      <c r="H13" s="12">
        <f t="shared" si="4"/>
        <v>92307.692307692312</v>
      </c>
      <c r="J13" s="4">
        <f t="shared" si="0"/>
        <v>57692.307692307688</v>
      </c>
      <c r="L13" s="3" t="s">
        <v>22</v>
      </c>
      <c r="N13" s="13"/>
      <c r="P13" s="4">
        <f t="shared" si="1"/>
        <v>0</v>
      </c>
      <c r="R13" s="14">
        <v>0.52654770045411392</v>
      </c>
      <c r="T13" s="4">
        <f t="shared" si="2"/>
        <v>30.377751949275801</v>
      </c>
    </row>
    <row r="14" spans="1:25" x14ac:dyDescent="0.2">
      <c r="A14" s="3">
        <f t="shared" si="3"/>
        <v>5</v>
      </c>
      <c r="C14" s="1" t="s">
        <v>32</v>
      </c>
      <c r="D14" s="1" t="s">
        <v>33</v>
      </c>
      <c r="E14" s="1" t="s">
        <v>37</v>
      </c>
      <c r="F14" s="4">
        <v>125000</v>
      </c>
      <c r="G14" s="4">
        <f t="shared" si="5"/>
        <v>6</v>
      </c>
      <c r="H14" s="12">
        <f t="shared" si="4"/>
        <v>67307.692307692312</v>
      </c>
      <c r="J14" s="4">
        <f t="shared" si="0"/>
        <v>57692.307692307688</v>
      </c>
      <c r="L14" s="3" t="s">
        <v>22</v>
      </c>
      <c r="N14" s="13"/>
      <c r="P14" s="4">
        <f t="shared" si="1"/>
        <v>0</v>
      </c>
      <c r="R14" s="14">
        <v>0.52654770045411392</v>
      </c>
      <c r="T14" s="4">
        <f t="shared" si="2"/>
        <v>30.377751949275801</v>
      </c>
    </row>
    <row r="15" spans="1:25" x14ac:dyDescent="0.2">
      <c r="A15" s="3">
        <f t="shared" si="3"/>
        <v>6</v>
      </c>
      <c r="C15" s="1" t="s">
        <v>32</v>
      </c>
      <c r="D15" s="1" t="s">
        <v>33</v>
      </c>
      <c r="E15" s="1" t="s">
        <v>38</v>
      </c>
      <c r="F15" s="4">
        <v>100000</v>
      </c>
      <c r="G15" s="4">
        <f t="shared" si="5"/>
        <v>7</v>
      </c>
      <c r="H15" s="12">
        <f t="shared" si="4"/>
        <v>46153.846153846156</v>
      </c>
      <c r="J15" s="4">
        <f t="shared" si="0"/>
        <v>53846.153846153844</v>
      </c>
      <c r="L15" s="3" t="s">
        <v>22</v>
      </c>
      <c r="N15" s="13"/>
      <c r="P15" s="4">
        <f t="shared" si="1"/>
        <v>0</v>
      </c>
      <c r="R15" s="14">
        <v>0.52654770045411392</v>
      </c>
      <c r="T15" s="4">
        <f t="shared" si="2"/>
        <v>28.352568485990751</v>
      </c>
    </row>
    <row r="16" spans="1:25" x14ac:dyDescent="0.2">
      <c r="A16" s="3">
        <f t="shared" si="3"/>
        <v>7</v>
      </c>
      <c r="C16" s="1" t="s">
        <v>32</v>
      </c>
      <c r="D16" s="1" t="s">
        <v>33</v>
      </c>
      <c r="E16" s="1" t="s">
        <v>39</v>
      </c>
      <c r="F16" s="4">
        <v>50000</v>
      </c>
      <c r="G16" s="4">
        <f t="shared" si="5"/>
        <v>8</v>
      </c>
      <c r="H16" s="12">
        <f t="shared" si="4"/>
        <v>19230.76923076923</v>
      </c>
      <c r="J16" s="4">
        <f t="shared" si="0"/>
        <v>30769.23076923077</v>
      </c>
      <c r="L16" s="3" t="s">
        <v>22</v>
      </c>
      <c r="N16" s="13"/>
      <c r="P16" s="4">
        <f t="shared" si="1"/>
        <v>0</v>
      </c>
      <c r="R16" s="14">
        <v>0.52654770045411392</v>
      </c>
      <c r="T16" s="4">
        <f t="shared" si="2"/>
        <v>16.201467706280429</v>
      </c>
    </row>
    <row r="17" spans="1:20" x14ac:dyDescent="0.2">
      <c r="A17" s="3">
        <f t="shared" si="3"/>
        <v>8</v>
      </c>
      <c r="C17" s="1" t="s">
        <v>32</v>
      </c>
      <c r="D17" s="1" t="s">
        <v>33</v>
      </c>
      <c r="E17" s="1" t="s">
        <v>40</v>
      </c>
      <c r="F17" s="4">
        <v>1500</v>
      </c>
      <c r="G17" s="4">
        <f t="shared" si="5"/>
        <v>9</v>
      </c>
      <c r="H17" s="12">
        <f t="shared" si="4"/>
        <v>461.53846153846155</v>
      </c>
      <c r="J17" s="4">
        <f t="shared" si="0"/>
        <v>1038.4615384615386</v>
      </c>
      <c r="L17" s="3" t="s">
        <v>22</v>
      </c>
      <c r="N17" s="13"/>
      <c r="P17" s="4">
        <f t="shared" si="1"/>
        <v>0</v>
      </c>
      <c r="R17" s="14">
        <v>0.52654770045411392</v>
      </c>
      <c r="T17" s="4">
        <f t="shared" si="2"/>
        <v>0.54679953508696455</v>
      </c>
    </row>
    <row r="18" spans="1:20" x14ac:dyDescent="0.2">
      <c r="A18" s="3">
        <f t="shared" si="3"/>
        <v>9</v>
      </c>
      <c r="C18" s="1" t="s">
        <v>32</v>
      </c>
      <c r="D18" s="1" t="s">
        <v>33</v>
      </c>
      <c r="E18" s="1" t="s">
        <v>41</v>
      </c>
      <c r="F18" s="4">
        <v>1250</v>
      </c>
      <c r="G18" s="4">
        <f t="shared" si="5"/>
        <v>10</v>
      </c>
      <c r="H18" s="12">
        <f t="shared" si="4"/>
        <v>288.46153846153845</v>
      </c>
      <c r="J18" s="4">
        <f t="shared" si="0"/>
        <v>961.53846153846155</v>
      </c>
      <c r="L18" s="3" t="s">
        <v>22</v>
      </c>
      <c r="N18" s="13"/>
      <c r="P18" s="4">
        <f t="shared" si="1"/>
        <v>0</v>
      </c>
      <c r="R18" s="14">
        <v>0.52654770045411392</v>
      </c>
      <c r="T18" s="4">
        <f t="shared" si="2"/>
        <v>0.5062958658212634</v>
      </c>
    </row>
    <row r="19" spans="1:20" x14ac:dyDescent="0.2">
      <c r="A19" s="3">
        <f t="shared" si="3"/>
        <v>10</v>
      </c>
      <c r="C19" s="1" t="s">
        <v>32</v>
      </c>
      <c r="D19" s="1" t="s">
        <v>33</v>
      </c>
      <c r="E19" s="1" t="s">
        <v>42</v>
      </c>
      <c r="F19" s="4">
        <v>750</v>
      </c>
      <c r="G19" s="4">
        <f t="shared" si="5"/>
        <v>11</v>
      </c>
      <c r="H19" s="12">
        <f t="shared" si="4"/>
        <v>115.38461538461539</v>
      </c>
      <c r="J19" s="4">
        <f t="shared" si="0"/>
        <v>634.61538461538464</v>
      </c>
      <c r="L19" s="3" t="s">
        <v>22</v>
      </c>
      <c r="N19" s="13"/>
      <c r="P19" s="4">
        <f t="shared" si="1"/>
        <v>0</v>
      </c>
      <c r="R19" s="14">
        <v>0.52654770045411392</v>
      </c>
      <c r="T19" s="4">
        <f t="shared" si="2"/>
        <v>0.33415527144203389</v>
      </c>
    </row>
    <row r="20" spans="1:20" x14ac:dyDescent="0.2">
      <c r="A20" s="3">
        <f t="shared" si="3"/>
        <v>11</v>
      </c>
      <c r="C20" s="1" t="s">
        <v>32</v>
      </c>
      <c r="D20" s="1" t="s">
        <v>33</v>
      </c>
      <c r="E20" s="1" t="s">
        <v>43</v>
      </c>
      <c r="F20" s="4">
        <v>500</v>
      </c>
      <c r="G20" s="4">
        <f t="shared" si="5"/>
        <v>12</v>
      </c>
      <c r="H20" s="12">
        <f t="shared" si="4"/>
        <v>38.46153846153846</v>
      </c>
      <c r="J20" s="4">
        <f t="shared" si="0"/>
        <v>461.53846153846155</v>
      </c>
      <c r="L20" s="3" t="s">
        <v>22</v>
      </c>
      <c r="N20" s="13"/>
      <c r="P20" s="4">
        <f t="shared" si="1"/>
        <v>0</v>
      </c>
      <c r="R20" s="14">
        <v>0.52654770045411392</v>
      </c>
      <c r="T20" s="4">
        <f t="shared" si="2"/>
        <v>0.24302201559420644</v>
      </c>
    </row>
    <row r="21" spans="1:20" x14ac:dyDescent="0.2">
      <c r="H21" s="12"/>
      <c r="L21" s="3"/>
      <c r="P21" s="4"/>
      <c r="R21" s="14"/>
      <c r="T21" s="4"/>
    </row>
    <row r="22" spans="1:20" x14ac:dyDescent="0.2">
      <c r="A22" s="3">
        <f>A20+1</f>
        <v>12</v>
      </c>
      <c r="C22" s="1" t="s">
        <v>44</v>
      </c>
      <c r="D22" s="1" t="s">
        <v>45</v>
      </c>
      <c r="E22" s="1" t="s">
        <v>35</v>
      </c>
      <c r="F22" s="15">
        <v>2834290.7488380126</v>
      </c>
      <c r="G22" s="4">
        <v>4</v>
      </c>
      <c r="H22" s="16">
        <f t="shared" si="4"/>
        <v>1962201.2876570858</v>
      </c>
      <c r="J22" s="15">
        <f t="shared" si="0"/>
        <v>872089.46118092677</v>
      </c>
      <c r="L22" s="3" t="s">
        <v>22</v>
      </c>
      <c r="N22" s="13"/>
      <c r="P22" s="15">
        <f t="shared" ref="P22" si="6">+J22*N22</f>
        <v>0</v>
      </c>
      <c r="R22" s="14">
        <v>0.52654770045411392</v>
      </c>
      <c r="T22" s="15">
        <f t="shared" ref="T22" si="7">J22/1000*R22</f>
        <v>459.19670037508422</v>
      </c>
    </row>
    <row r="23" spans="1:20" x14ac:dyDescent="0.2">
      <c r="A23" s="3">
        <f>A22+1</f>
        <v>13</v>
      </c>
      <c r="B23" s="11" t="s">
        <v>46</v>
      </c>
      <c r="F23" s="17">
        <f>SUM(F11:F22)</f>
        <v>13342943.358080007</v>
      </c>
      <c r="G23" s="17"/>
      <c r="H23" s="17">
        <f>SUM(H11:H22)</f>
        <v>9928222.5255355425</v>
      </c>
      <c r="J23" s="17">
        <f>SUM(J11:J22)</f>
        <v>3414720.8325444642</v>
      </c>
      <c r="L23" s="3"/>
      <c r="P23" s="17">
        <f>SUM(P11:P22)</f>
        <v>0</v>
      </c>
      <c r="R23" s="14"/>
      <c r="T23" s="17">
        <f>SUM(T11:T22)</f>
        <v>1798.0134020690455</v>
      </c>
    </row>
    <row r="24" spans="1:20" x14ac:dyDescent="0.2">
      <c r="L24" s="3"/>
      <c r="P24" s="4"/>
      <c r="R24" s="14"/>
      <c r="T24" s="4"/>
    </row>
    <row r="25" spans="1:20" x14ac:dyDescent="0.2">
      <c r="A25" s="3">
        <f>A23+1</f>
        <v>14</v>
      </c>
      <c r="B25" s="11" t="s">
        <v>47</v>
      </c>
      <c r="L25" s="3"/>
      <c r="P25" s="4"/>
      <c r="R25" s="14"/>
      <c r="T25" s="4"/>
    </row>
    <row r="26" spans="1:20" x14ac:dyDescent="0.2">
      <c r="A26" s="3">
        <f>A25+1</f>
        <v>15</v>
      </c>
      <c r="C26" s="1" t="s">
        <v>48</v>
      </c>
      <c r="D26" s="1" t="s">
        <v>49</v>
      </c>
      <c r="E26" s="1" t="s">
        <v>37</v>
      </c>
      <c r="F26" s="4">
        <v>5307143.1200967785</v>
      </c>
      <c r="G26" s="4">
        <v>6</v>
      </c>
      <c r="H26" s="12">
        <f t="shared" ref="H26:H34" si="8">+F26/13*(13-G26)</f>
        <v>2857692.4492828809</v>
      </c>
      <c r="J26" s="4">
        <f t="shared" ref="J26:J34" si="9">F26-H26</f>
        <v>2449450.6708138976</v>
      </c>
      <c r="L26" s="3" t="s">
        <v>22</v>
      </c>
      <c r="N26" s="13"/>
      <c r="P26" s="4">
        <f t="shared" ref="P26:P28" si="10">+J26*N26</f>
        <v>0</v>
      </c>
      <c r="R26" s="14">
        <v>0.52654770045411392</v>
      </c>
      <c r="T26" s="4">
        <f t="shared" ref="T26:T28" si="11">J26/1000*R26</f>
        <v>1289.7526180928444</v>
      </c>
    </row>
    <row r="27" spans="1:20" x14ac:dyDescent="0.2">
      <c r="A27" s="3">
        <f t="shared" ref="A27:A28" si="12">A26+1</f>
        <v>16</v>
      </c>
      <c r="C27" s="1" t="s">
        <v>48</v>
      </c>
      <c r="D27" s="1" t="s">
        <v>49</v>
      </c>
      <c r="E27" s="1" t="s">
        <v>38</v>
      </c>
      <c r="F27" s="4">
        <v>1493.5824</v>
      </c>
      <c r="G27" s="4">
        <v>7</v>
      </c>
      <c r="H27" s="12">
        <f t="shared" si="8"/>
        <v>689.34572307692315</v>
      </c>
      <c r="J27" s="4">
        <f t="shared" si="9"/>
        <v>804.23667692307686</v>
      </c>
      <c r="L27" s="3" t="s">
        <v>22</v>
      </c>
      <c r="N27" s="13"/>
      <c r="P27" s="4">
        <f t="shared" si="10"/>
        <v>0</v>
      </c>
      <c r="R27" s="14">
        <v>0.52654770045411392</v>
      </c>
      <c r="T27" s="4">
        <f t="shared" si="11"/>
        <v>0.42346897285470425</v>
      </c>
    </row>
    <row r="28" spans="1:20" x14ac:dyDescent="0.2">
      <c r="A28" s="3">
        <f t="shared" si="12"/>
        <v>17</v>
      </c>
      <c r="C28" s="1" t="s">
        <v>48</v>
      </c>
      <c r="D28" s="1" t="s">
        <v>49</v>
      </c>
      <c r="E28" s="1" t="s">
        <v>39</v>
      </c>
      <c r="F28" s="4">
        <v>466.71359999999999</v>
      </c>
      <c r="G28" s="4">
        <v>8</v>
      </c>
      <c r="H28" s="12">
        <f t="shared" si="8"/>
        <v>179.50523076923076</v>
      </c>
      <c r="J28" s="4">
        <f t="shared" si="9"/>
        <v>287.20836923076922</v>
      </c>
      <c r="L28" s="3" t="s">
        <v>22</v>
      </c>
      <c r="N28" s="13"/>
      <c r="P28" s="4">
        <f t="shared" si="10"/>
        <v>0</v>
      </c>
      <c r="R28" s="14">
        <v>0.52654770045411392</v>
      </c>
      <c r="T28" s="4">
        <f t="shared" si="11"/>
        <v>0.15122890636963762</v>
      </c>
    </row>
    <row r="29" spans="1:20" x14ac:dyDescent="0.2">
      <c r="L29" s="3"/>
      <c r="P29" s="4"/>
      <c r="R29" s="14"/>
      <c r="T29" s="4"/>
    </row>
    <row r="30" spans="1:20" x14ac:dyDescent="0.2">
      <c r="A30" s="3">
        <f>A28+1</f>
        <v>18</v>
      </c>
      <c r="C30" s="1" t="s">
        <v>50</v>
      </c>
      <c r="D30" s="1" t="s">
        <v>51</v>
      </c>
      <c r="E30" s="1" t="s">
        <v>52</v>
      </c>
      <c r="F30" s="4">
        <v>1831479.07539881</v>
      </c>
      <c r="G30" s="4">
        <v>2</v>
      </c>
      <c r="H30" s="12">
        <f t="shared" si="8"/>
        <v>1549713.0637989929</v>
      </c>
      <c r="J30" s="4">
        <f t="shared" si="9"/>
        <v>281766.01159981708</v>
      </c>
      <c r="L30" s="3" t="s">
        <v>22</v>
      </c>
      <c r="N30" s="13"/>
      <c r="P30" s="4">
        <f t="shared" ref="P30:P34" si="13">+J30*N30</f>
        <v>0</v>
      </c>
      <c r="R30" s="14">
        <v>0.52654770045411392</v>
      </c>
      <c r="T30" s="4">
        <f t="shared" ref="T30:T34" si="14">J30/1000*R30</f>
        <v>148.36324547401088</v>
      </c>
    </row>
    <row r="31" spans="1:20" x14ac:dyDescent="0.2">
      <c r="A31" s="3">
        <f t="shared" ref="A31:A35" si="15">A30+1</f>
        <v>19</v>
      </c>
      <c r="C31" s="1" t="s">
        <v>50</v>
      </c>
      <c r="D31" s="1" t="s">
        <v>51</v>
      </c>
      <c r="E31" s="1" t="s">
        <v>34</v>
      </c>
      <c r="F31" s="4">
        <v>366271.7154046701</v>
      </c>
      <c r="G31" s="4">
        <f>G30+1</f>
        <v>3</v>
      </c>
      <c r="H31" s="12">
        <f t="shared" si="8"/>
        <v>281747.47338820779</v>
      </c>
      <c r="J31" s="4">
        <f t="shared" si="9"/>
        <v>84524.242016462318</v>
      </c>
      <c r="L31" s="3" t="s">
        <v>22</v>
      </c>
      <c r="N31" s="13"/>
      <c r="P31" s="4">
        <f t="shared" si="13"/>
        <v>0</v>
      </c>
      <c r="R31" s="14">
        <v>0.52654770045411392</v>
      </c>
      <c r="T31" s="4">
        <f t="shared" si="14"/>
        <v>44.506045266395233</v>
      </c>
    </row>
    <row r="32" spans="1:20" x14ac:dyDescent="0.2">
      <c r="A32" s="3">
        <f t="shared" si="15"/>
        <v>20</v>
      </c>
      <c r="C32" s="1" t="s">
        <v>50</v>
      </c>
      <c r="D32" s="1" t="s">
        <v>51</v>
      </c>
      <c r="E32" s="1" t="s">
        <v>35</v>
      </c>
      <c r="F32" s="4">
        <v>360.5</v>
      </c>
      <c r="G32" s="4">
        <f t="shared" ref="G32:G34" si="16">G31+1</f>
        <v>4</v>
      </c>
      <c r="H32" s="12">
        <f t="shared" si="8"/>
        <v>249.57692307692307</v>
      </c>
      <c r="J32" s="4">
        <f t="shared" si="9"/>
        <v>110.92307692307693</v>
      </c>
      <c r="L32" s="3" t="s">
        <v>22</v>
      </c>
      <c r="N32" s="13"/>
      <c r="P32" s="4">
        <f t="shared" si="13"/>
        <v>0</v>
      </c>
      <c r="R32" s="14">
        <v>0.52654770045411392</v>
      </c>
      <c r="T32" s="4">
        <f t="shared" si="14"/>
        <v>5.8406291081140947E-2</v>
      </c>
    </row>
    <row r="33" spans="1:20" x14ac:dyDescent="0.2">
      <c r="A33" s="3">
        <f t="shared" si="15"/>
        <v>21</v>
      </c>
      <c r="C33" s="1" t="s">
        <v>50</v>
      </c>
      <c r="D33" s="1" t="s">
        <v>51</v>
      </c>
      <c r="E33" s="1" t="s">
        <v>36</v>
      </c>
      <c r="F33" s="4">
        <v>2204.8056399999996</v>
      </c>
      <c r="G33" s="4">
        <f t="shared" si="16"/>
        <v>5</v>
      </c>
      <c r="H33" s="12">
        <f t="shared" si="8"/>
        <v>1356.8034707692304</v>
      </c>
      <c r="J33" s="4">
        <f t="shared" si="9"/>
        <v>848.00216923076914</v>
      </c>
      <c r="L33" s="3" t="s">
        <v>22</v>
      </c>
      <c r="N33" s="13"/>
      <c r="P33" s="4">
        <f t="shared" si="13"/>
        <v>0</v>
      </c>
      <c r="R33" s="14">
        <v>0.52654770045411392</v>
      </c>
      <c r="T33" s="4">
        <f t="shared" si="14"/>
        <v>0.44651359218856185</v>
      </c>
    </row>
    <row r="34" spans="1:20" x14ac:dyDescent="0.2">
      <c r="A34" s="3">
        <f t="shared" si="15"/>
        <v>22</v>
      </c>
      <c r="C34" s="1" t="s">
        <v>50</v>
      </c>
      <c r="D34" s="1" t="s">
        <v>51</v>
      </c>
      <c r="E34" s="1" t="s">
        <v>37</v>
      </c>
      <c r="F34" s="15">
        <v>97274.832635489991</v>
      </c>
      <c r="G34" s="4">
        <f t="shared" si="16"/>
        <v>6</v>
      </c>
      <c r="H34" s="16">
        <f t="shared" si="8"/>
        <v>52378.756034494611</v>
      </c>
      <c r="J34" s="15">
        <f t="shared" si="9"/>
        <v>44896.07660099538</v>
      </c>
      <c r="L34" s="3" t="s">
        <v>22</v>
      </c>
      <c r="N34" s="13"/>
      <c r="P34" s="15">
        <f t="shared" si="13"/>
        <v>0</v>
      </c>
      <c r="R34" s="14">
        <v>0.52654770045411392</v>
      </c>
      <c r="T34" s="15">
        <f t="shared" si="14"/>
        <v>23.639925893665868</v>
      </c>
    </row>
    <row r="35" spans="1:20" x14ac:dyDescent="0.2">
      <c r="A35" s="3">
        <f t="shared" si="15"/>
        <v>23</v>
      </c>
      <c r="B35" s="11" t="s">
        <v>53</v>
      </c>
      <c r="F35" s="4">
        <f>SUM(F26:F34)</f>
        <v>7606694.3451757487</v>
      </c>
      <c r="H35" s="4">
        <f>SUM(H26:H34)</f>
        <v>4744006.9738522684</v>
      </c>
      <c r="J35" s="4">
        <f>SUM(J26:J34)</f>
        <v>2862687.3713234803</v>
      </c>
      <c r="L35" s="3"/>
      <c r="P35" s="4">
        <f>SUM(P26:P34)</f>
        <v>0</v>
      </c>
      <c r="R35" s="14"/>
      <c r="T35" s="4">
        <f>SUM(T26:T34)</f>
        <v>1507.3414524894101</v>
      </c>
    </row>
    <row r="36" spans="1:20" x14ac:dyDescent="0.2">
      <c r="L36" s="3"/>
      <c r="P36" s="4"/>
      <c r="R36" s="14"/>
      <c r="T36" s="4"/>
    </row>
    <row r="37" spans="1:20" x14ac:dyDescent="0.2">
      <c r="A37" s="3">
        <f>A35+1</f>
        <v>24</v>
      </c>
      <c r="B37" s="11" t="s">
        <v>54</v>
      </c>
      <c r="L37" s="3"/>
      <c r="P37" s="4"/>
      <c r="R37" s="14"/>
      <c r="T37" s="4"/>
    </row>
    <row r="38" spans="1:20" x14ac:dyDescent="0.2">
      <c r="A38" s="3">
        <f>A37+1</f>
        <v>25</v>
      </c>
      <c r="C38" s="1" t="s">
        <v>55</v>
      </c>
      <c r="D38" s="1" t="s">
        <v>56</v>
      </c>
      <c r="E38" s="1" t="s">
        <v>36</v>
      </c>
      <c r="F38" s="15">
        <v>4527783.5503611695</v>
      </c>
      <c r="G38" s="4">
        <v>5</v>
      </c>
      <c r="H38" s="16">
        <f t="shared" ref="H38" si="17">+F38/13*(13-G38)</f>
        <v>2786328.3386837966</v>
      </c>
      <c r="J38" s="15">
        <f t="shared" ref="J38" si="18">F38-H38</f>
        <v>1741455.2116773729</v>
      </c>
      <c r="L38" s="3" t="s">
        <v>22</v>
      </c>
      <c r="N38" s="13"/>
      <c r="P38" s="15">
        <f t="shared" ref="P38" si="19">+J38*N38</f>
        <v>0</v>
      </c>
      <c r="R38" s="14">
        <v>0.52654770045411392</v>
      </c>
      <c r="T38" s="15">
        <f t="shared" ref="T38" si="20">J38/1000*R38</f>
        <v>916.95923715255299</v>
      </c>
    </row>
    <row r="39" spans="1:20" x14ac:dyDescent="0.2">
      <c r="A39" s="3">
        <f>A38+1</f>
        <v>26</v>
      </c>
      <c r="B39" s="11" t="s">
        <v>57</v>
      </c>
      <c r="F39" s="4">
        <f>F38</f>
        <v>4527783.5503611695</v>
      </c>
      <c r="H39" s="4">
        <f>H38</f>
        <v>2786328.3386837966</v>
      </c>
      <c r="J39" s="4">
        <f>J38</f>
        <v>1741455.2116773729</v>
      </c>
      <c r="L39" s="3"/>
      <c r="P39" s="4">
        <f>P38</f>
        <v>0</v>
      </c>
      <c r="R39" s="14"/>
      <c r="T39" s="4">
        <f>T38</f>
        <v>916.95923715255299</v>
      </c>
    </row>
    <row r="40" spans="1:20" x14ac:dyDescent="0.2">
      <c r="L40" s="3"/>
      <c r="P40" s="4"/>
      <c r="R40" s="14"/>
      <c r="T40" s="4"/>
    </row>
    <row r="41" spans="1:20" x14ac:dyDescent="0.2">
      <c r="A41" s="3">
        <f>A39+1</f>
        <v>27</v>
      </c>
      <c r="B41" s="11" t="s">
        <v>58</v>
      </c>
      <c r="L41" s="3"/>
      <c r="P41" s="4"/>
      <c r="R41" s="14"/>
      <c r="T41" s="4"/>
    </row>
    <row r="42" spans="1:20" x14ac:dyDescent="0.2">
      <c r="A42" s="3">
        <f>A41+1</f>
        <v>28</v>
      </c>
      <c r="C42" s="1" t="s">
        <v>59</v>
      </c>
      <c r="D42" s="1" t="s">
        <v>60</v>
      </c>
      <c r="E42" s="1" t="s">
        <v>43</v>
      </c>
      <c r="F42" s="18">
        <v>17229218.559999999</v>
      </c>
      <c r="G42" s="19">
        <v>12</v>
      </c>
      <c r="H42" s="12">
        <f t="shared" ref="H42:H44" si="21">+F42/13*(13-G42)</f>
        <v>1325324.5046153846</v>
      </c>
      <c r="J42" s="4">
        <f>F42-H42</f>
        <v>15903894.055384614</v>
      </c>
      <c r="L42" s="3" t="s">
        <v>61</v>
      </c>
      <c r="M42" s="3"/>
      <c r="N42" s="13">
        <v>1.3880366775514887E-3</v>
      </c>
      <c r="P42" s="4">
        <f t="shared" ref="P42:P44" si="22">+J42*N42</f>
        <v>22075.18826476693</v>
      </c>
      <c r="R42" s="14">
        <v>0.52654770045411392</v>
      </c>
      <c r="T42" s="4">
        <f t="shared" ref="T42:T44" si="23">J42/1000*R42</f>
        <v>8374.15884312862</v>
      </c>
    </row>
    <row r="43" spans="1:20" x14ac:dyDescent="0.2">
      <c r="A43" s="3">
        <f>A42+1</f>
        <v>29</v>
      </c>
      <c r="C43" s="1" t="s">
        <v>62</v>
      </c>
      <c r="D43" s="1" t="s">
        <v>63</v>
      </c>
      <c r="E43" s="1" t="s">
        <v>43</v>
      </c>
      <c r="F43" s="18">
        <v>4347005.63</v>
      </c>
      <c r="G43" s="19">
        <v>12</v>
      </c>
      <c r="H43" s="12">
        <f t="shared" si="21"/>
        <v>334385.04846153845</v>
      </c>
      <c r="J43" s="4">
        <f>F43-H43</f>
        <v>4012620.5815384616</v>
      </c>
      <c r="L43" s="3" t="s">
        <v>61</v>
      </c>
      <c r="M43" s="3"/>
      <c r="N43" s="13">
        <v>1.3880366775514887E-3</v>
      </c>
      <c r="P43" s="4">
        <f t="shared" si="22"/>
        <v>5569.6645402733684</v>
      </c>
      <c r="R43" s="14">
        <v>0.52654770045411392</v>
      </c>
      <c r="T43" s="4">
        <f t="shared" si="23"/>
        <v>2112.8361400039262</v>
      </c>
    </row>
    <row r="44" spans="1:20" x14ac:dyDescent="0.2">
      <c r="A44" s="3">
        <f>A43+1</f>
        <v>30</v>
      </c>
      <c r="C44" s="1" t="s">
        <v>64</v>
      </c>
      <c r="D44" s="1" t="s">
        <v>65</v>
      </c>
      <c r="E44" s="1" t="s">
        <v>43</v>
      </c>
      <c r="F44" s="15">
        <v>6145165.3842697926</v>
      </c>
      <c r="G44" s="4">
        <v>12</v>
      </c>
      <c r="H44" s="16">
        <f t="shared" si="21"/>
        <v>472705.02955921483</v>
      </c>
      <c r="J44" s="15">
        <f>F44-H44</f>
        <v>5672460.354710578</v>
      </c>
      <c r="L44" s="3" t="s">
        <v>61</v>
      </c>
      <c r="M44" s="3"/>
      <c r="N44" s="13">
        <v>1.3880366775514887E-3</v>
      </c>
      <c r="P44" s="15">
        <f t="shared" si="22"/>
        <v>7873.5830242950096</v>
      </c>
      <c r="R44" s="14">
        <v>0.52654770045411392</v>
      </c>
      <c r="T44" s="15">
        <f t="shared" si="23"/>
        <v>2986.8209556899824</v>
      </c>
    </row>
    <row r="45" spans="1:20" x14ac:dyDescent="0.2">
      <c r="A45" s="3">
        <f>A44+1</f>
        <v>31</v>
      </c>
      <c r="B45" s="11" t="s">
        <v>66</v>
      </c>
      <c r="D45" s="20"/>
      <c r="F45" s="17">
        <f>SUM(F42:F44)</f>
        <v>27721389.57426979</v>
      </c>
      <c r="G45" s="17"/>
      <c r="H45" s="17">
        <f>SUM(H42:H44)</f>
        <v>2132414.582636138</v>
      </c>
      <c r="J45" s="17">
        <f>SUM(J42:J44)</f>
        <v>25588974.991633654</v>
      </c>
      <c r="K45" s="17"/>
      <c r="L45" s="3"/>
      <c r="M45" s="3"/>
      <c r="N45" s="13"/>
      <c r="P45" s="17">
        <f>SUM(P42:P44)</f>
        <v>35518.435829335307</v>
      </c>
      <c r="R45" s="14"/>
      <c r="T45" s="17">
        <f>SUM(T42:T44)</f>
        <v>13473.815938822529</v>
      </c>
    </row>
    <row r="46" spans="1:20" x14ac:dyDescent="0.2">
      <c r="B46" s="6"/>
      <c r="C46" s="21"/>
      <c r="D46" s="21"/>
      <c r="E46" s="22"/>
      <c r="F46" s="19"/>
      <c r="G46" s="19"/>
      <c r="H46" s="19"/>
      <c r="J46" s="19"/>
      <c r="K46" s="19"/>
      <c r="N46" s="13"/>
      <c r="P46" s="19"/>
      <c r="R46" s="14"/>
      <c r="T46" s="19"/>
    </row>
    <row r="47" spans="1:20" x14ac:dyDescent="0.2">
      <c r="A47" s="3">
        <f>A45+1</f>
        <v>32</v>
      </c>
      <c r="B47" s="11" t="s">
        <v>67</v>
      </c>
      <c r="P47" s="4"/>
      <c r="R47" s="14"/>
      <c r="T47" s="4"/>
    </row>
    <row r="48" spans="1:20" x14ac:dyDescent="0.2">
      <c r="A48" s="3">
        <f>A47+1</f>
        <v>33</v>
      </c>
      <c r="C48" s="1" t="s">
        <v>68</v>
      </c>
      <c r="D48" s="1" t="s">
        <v>69</v>
      </c>
      <c r="E48" s="1" t="s">
        <v>37</v>
      </c>
      <c r="F48" s="4">
        <v>15457242</v>
      </c>
      <c r="G48" s="4">
        <v>6</v>
      </c>
      <c r="H48" s="12">
        <f t="shared" ref="H48:H54" si="24">+F48/13*(13-G48)</f>
        <v>8323130.307692308</v>
      </c>
      <c r="J48" s="4">
        <f t="shared" ref="J48:J56" si="25">F48-H48</f>
        <v>7134111.692307692</v>
      </c>
      <c r="L48" s="3" t="s">
        <v>22</v>
      </c>
      <c r="M48" s="3"/>
      <c r="N48" s="13"/>
      <c r="P48" s="4">
        <f t="shared" ref="P48:P54" si="26">+J48*N48</f>
        <v>0</v>
      </c>
      <c r="R48" s="14">
        <v>0.52654770045411392</v>
      </c>
      <c r="T48" s="4">
        <f t="shared" ref="T48:T54" si="27">J48/1000*R48</f>
        <v>3756.4501063674224</v>
      </c>
    </row>
    <row r="49" spans="1:20" x14ac:dyDescent="0.2">
      <c r="A49" s="3">
        <f t="shared" ref="A49:A54" si="28">A48+1</f>
        <v>34</v>
      </c>
      <c r="C49" s="1" t="s">
        <v>68</v>
      </c>
      <c r="D49" s="1" t="s">
        <v>69</v>
      </c>
      <c r="E49" s="1" t="s">
        <v>38</v>
      </c>
      <c r="F49" s="4">
        <v>58736.483999999997</v>
      </c>
      <c r="G49" s="4">
        <v>7</v>
      </c>
      <c r="H49" s="12">
        <f t="shared" si="24"/>
        <v>27109.146461538458</v>
      </c>
      <c r="J49" s="4">
        <f t="shared" si="25"/>
        <v>31627.337538461539</v>
      </c>
      <c r="L49" s="3" t="s">
        <v>22</v>
      </c>
      <c r="M49" s="3"/>
      <c r="N49" s="13"/>
      <c r="P49" s="4">
        <f t="shared" si="26"/>
        <v>0</v>
      </c>
      <c r="R49" s="14">
        <v>0.52654770045411392</v>
      </c>
      <c r="T49" s="4">
        <f t="shared" si="27"/>
        <v>16.653301852363001</v>
      </c>
    </row>
    <row r="50" spans="1:20" x14ac:dyDescent="0.2">
      <c r="A50" s="3">
        <f t="shared" si="28"/>
        <v>35</v>
      </c>
      <c r="C50" s="1" t="s">
        <v>68</v>
      </c>
      <c r="D50" s="1" t="s">
        <v>69</v>
      </c>
      <c r="E50" s="1" t="s">
        <v>39</v>
      </c>
      <c r="F50" s="4">
        <v>9271.8370800000066</v>
      </c>
      <c r="G50" s="4">
        <v>8</v>
      </c>
      <c r="H50" s="12">
        <f t="shared" si="24"/>
        <v>3566.0911846153876</v>
      </c>
      <c r="J50" s="4">
        <f t="shared" si="25"/>
        <v>5705.745895384619</v>
      </c>
      <c r="L50" s="3" t="s">
        <v>22</v>
      </c>
      <c r="M50" s="3"/>
      <c r="N50" s="13"/>
      <c r="P50" s="4">
        <f t="shared" si="26"/>
        <v>0</v>
      </c>
      <c r="R50" s="14">
        <v>0.52654770045411392</v>
      </c>
      <c r="T50" s="4">
        <f t="shared" si="27"/>
        <v>3.0043473805902705</v>
      </c>
    </row>
    <row r="51" spans="1:20" x14ac:dyDescent="0.2">
      <c r="A51" s="3">
        <f t="shared" si="28"/>
        <v>36</v>
      </c>
      <c r="C51" s="1" t="s">
        <v>68</v>
      </c>
      <c r="D51" s="1" t="s">
        <v>69</v>
      </c>
      <c r="E51" s="1" t="s">
        <v>40</v>
      </c>
      <c r="F51" s="4">
        <v>33284.620080000066</v>
      </c>
      <c r="G51" s="4">
        <v>9</v>
      </c>
      <c r="H51" s="12">
        <f t="shared" si="24"/>
        <v>10241.421563076943</v>
      </c>
      <c r="J51" s="4">
        <f t="shared" si="25"/>
        <v>23043.198516923123</v>
      </c>
      <c r="L51" s="3" t="s">
        <v>22</v>
      </c>
      <c r="M51" s="3"/>
      <c r="N51" s="13"/>
      <c r="P51" s="4">
        <f t="shared" si="26"/>
        <v>0</v>
      </c>
      <c r="R51" s="14">
        <v>0.52654770045411392</v>
      </c>
      <c r="T51" s="4">
        <f t="shared" si="27"/>
        <v>12.13334319019352</v>
      </c>
    </row>
    <row r="52" spans="1:20" x14ac:dyDescent="0.2">
      <c r="A52" s="3">
        <f t="shared" si="28"/>
        <v>37</v>
      </c>
      <c r="C52" s="1" t="s">
        <v>68</v>
      </c>
      <c r="D52" s="1" t="s">
        <v>69</v>
      </c>
      <c r="E52" s="1" t="s">
        <v>41</v>
      </c>
      <c r="F52" s="4">
        <v>29364.567119999982</v>
      </c>
      <c r="G52" s="4">
        <v>10</v>
      </c>
      <c r="H52" s="12">
        <f t="shared" si="24"/>
        <v>6776.4385661538417</v>
      </c>
      <c r="J52" s="4">
        <f t="shared" si="25"/>
        <v>22588.128553846138</v>
      </c>
      <c r="L52" s="3" t="s">
        <v>22</v>
      </c>
      <c r="M52" s="3"/>
      <c r="N52" s="13"/>
      <c r="P52" s="4">
        <f t="shared" si="26"/>
        <v>0</v>
      </c>
      <c r="R52" s="14">
        <v>0.52654770045411392</v>
      </c>
      <c r="T52" s="4">
        <f t="shared" si="27"/>
        <v>11.893727147589592</v>
      </c>
    </row>
    <row r="53" spans="1:20" x14ac:dyDescent="0.2">
      <c r="A53" s="3">
        <f t="shared" si="28"/>
        <v>38</v>
      </c>
      <c r="C53" s="1" t="s">
        <v>68</v>
      </c>
      <c r="D53" s="1" t="s">
        <v>69</v>
      </c>
      <c r="E53" s="1" t="s">
        <v>42</v>
      </c>
      <c r="F53" s="4">
        <v>29269.385639999935</v>
      </c>
      <c r="G53" s="4">
        <v>11</v>
      </c>
      <c r="H53" s="12">
        <f t="shared" si="24"/>
        <v>4502.9824061538366</v>
      </c>
      <c r="J53" s="4">
        <f t="shared" si="25"/>
        <v>24766.403233846097</v>
      </c>
      <c r="L53" s="3" t="s">
        <v>22</v>
      </c>
      <c r="M53" s="3"/>
      <c r="N53" s="13"/>
      <c r="P53" s="4">
        <f t="shared" si="26"/>
        <v>0</v>
      </c>
      <c r="R53" s="14">
        <v>0.52654770045411392</v>
      </c>
      <c r="T53" s="4">
        <f t="shared" si="27"/>
        <v>13.040692671300992</v>
      </c>
    </row>
    <row r="54" spans="1:20" x14ac:dyDescent="0.2">
      <c r="A54" s="3">
        <f t="shared" si="28"/>
        <v>39</v>
      </c>
      <c r="C54" s="1" t="s">
        <v>68</v>
      </c>
      <c r="D54" s="1" t="s">
        <v>69</v>
      </c>
      <c r="E54" s="1" t="s">
        <v>43</v>
      </c>
      <c r="F54" s="4">
        <v>9714.1172400000214</v>
      </c>
      <c r="G54" s="4">
        <v>12</v>
      </c>
      <c r="H54" s="12">
        <f t="shared" si="24"/>
        <v>747.23978769230939</v>
      </c>
      <c r="J54" s="4">
        <f t="shared" si="25"/>
        <v>8966.8774523077118</v>
      </c>
      <c r="L54" s="3" t="s">
        <v>22</v>
      </c>
      <c r="M54" s="3"/>
      <c r="N54" s="13"/>
      <c r="P54" s="4">
        <f t="shared" si="26"/>
        <v>0</v>
      </c>
      <c r="R54" s="14">
        <v>0.52654770045411392</v>
      </c>
      <c r="T54" s="4">
        <f t="shared" si="27"/>
        <v>4.7214887027664689</v>
      </c>
    </row>
    <row r="55" spans="1:20" x14ac:dyDescent="0.2">
      <c r="H55" s="12"/>
      <c r="L55" s="3"/>
      <c r="M55" s="3"/>
      <c r="N55" s="13"/>
      <c r="P55" s="4"/>
      <c r="R55" s="14"/>
      <c r="T55" s="4"/>
    </row>
    <row r="56" spans="1:20" x14ac:dyDescent="0.2">
      <c r="A56" s="3">
        <f>A54+1</f>
        <v>40</v>
      </c>
      <c r="C56" s="1" t="s">
        <v>70</v>
      </c>
      <c r="D56" s="1" t="s">
        <v>71</v>
      </c>
      <c r="E56" s="1" t="s">
        <v>43</v>
      </c>
      <c r="F56" s="4">
        <v>3521029.7251645895</v>
      </c>
      <c r="G56" s="4">
        <v>12</v>
      </c>
      <c r="H56" s="12">
        <f t="shared" ref="H56" si="29">+F56/13*(13-G56)</f>
        <v>270848.44039727614</v>
      </c>
      <c r="J56" s="4">
        <f t="shared" si="25"/>
        <v>3250181.2847673134</v>
      </c>
      <c r="L56" s="3" t="s">
        <v>22</v>
      </c>
      <c r="M56" s="3"/>
      <c r="N56" s="13"/>
      <c r="P56" s="4">
        <f t="shared" ref="P56" si="30">+J56*N56</f>
        <v>0</v>
      </c>
      <c r="R56" s="14">
        <v>0.52654770045411392</v>
      </c>
      <c r="T56" s="4">
        <f t="shared" ref="T56" si="31">J56/1000*R56</f>
        <v>1711.3754815532263</v>
      </c>
    </row>
    <row r="57" spans="1:20" x14ac:dyDescent="0.2">
      <c r="H57" s="12"/>
      <c r="L57" s="3"/>
      <c r="M57" s="3"/>
      <c r="N57" s="13"/>
      <c r="P57" s="4"/>
      <c r="R57" s="14"/>
      <c r="T57" s="4"/>
    </row>
    <row r="58" spans="1:20" x14ac:dyDescent="0.2">
      <c r="A58" s="3">
        <f>A56+1</f>
        <v>41</v>
      </c>
      <c r="C58" s="1" t="s">
        <v>72</v>
      </c>
      <c r="D58" s="1" t="s">
        <v>73</v>
      </c>
      <c r="E58" s="1" t="s">
        <v>36</v>
      </c>
      <c r="F58" s="4">
        <v>2237896.1566262245</v>
      </c>
      <c r="G58" s="4">
        <v>5</v>
      </c>
      <c r="H58" s="12">
        <f t="shared" ref="H58:H65" si="32">+F58/13*(13-G58)</f>
        <v>1377166.8656161381</v>
      </c>
      <c r="J58" s="4">
        <f t="shared" ref="J58:J65" si="33">F58-H58</f>
        <v>860729.29101008642</v>
      </c>
      <c r="L58" s="3" t="s">
        <v>74</v>
      </c>
      <c r="M58" s="3"/>
      <c r="N58" s="13">
        <v>4.5435401781908653E-3</v>
      </c>
      <c r="P58" s="4">
        <f t="shared" ref="P58:P65" si="34">+J58*N58</f>
        <v>3910.7581162500651</v>
      </c>
      <c r="R58" s="14">
        <v>0.52654770045411392</v>
      </c>
      <c r="T58" s="4">
        <f t="shared" ref="T58:T65" si="35">J58/1000*R58</f>
        <v>453.21502889486084</v>
      </c>
    </row>
    <row r="59" spans="1:20" x14ac:dyDescent="0.2">
      <c r="A59" s="3">
        <f t="shared" ref="A59:A65" si="36">A58+1</f>
        <v>42</v>
      </c>
      <c r="C59" s="1" t="s">
        <v>72</v>
      </c>
      <c r="D59" s="1" t="s">
        <v>73</v>
      </c>
      <c r="E59" s="1" t="s">
        <v>37</v>
      </c>
      <c r="F59" s="4">
        <v>103331.86272</v>
      </c>
      <c r="G59" s="4">
        <v>6</v>
      </c>
      <c r="H59" s="12">
        <f t="shared" si="32"/>
        <v>55640.233772307693</v>
      </c>
      <c r="J59" s="4">
        <f t="shared" si="33"/>
        <v>47691.628947692312</v>
      </c>
      <c r="L59" s="3" t="s">
        <v>74</v>
      </c>
      <c r="M59" s="3"/>
      <c r="N59" s="13">
        <v>4.5435401781908653E-3</v>
      </c>
      <c r="P59" s="4">
        <f t="shared" si="34"/>
        <v>216.68883228721054</v>
      </c>
      <c r="R59" s="14">
        <v>0.52654770045411392</v>
      </c>
      <c r="T59" s="4">
        <f t="shared" si="35"/>
        <v>25.111917553318243</v>
      </c>
    </row>
    <row r="60" spans="1:20" x14ac:dyDescent="0.2">
      <c r="A60" s="3">
        <f t="shared" si="36"/>
        <v>43</v>
      </c>
      <c r="C60" s="1" t="s">
        <v>72</v>
      </c>
      <c r="D60" s="1" t="s">
        <v>73</v>
      </c>
      <c r="E60" s="1" t="s">
        <v>38</v>
      </c>
      <c r="F60" s="4">
        <v>21647.1312</v>
      </c>
      <c r="G60" s="4">
        <v>7</v>
      </c>
      <c r="H60" s="12">
        <f t="shared" si="32"/>
        <v>9990.9836307692312</v>
      </c>
      <c r="J60" s="4">
        <f t="shared" si="33"/>
        <v>11656.147569230769</v>
      </c>
      <c r="L60" s="3" t="s">
        <v>74</v>
      </c>
      <c r="M60" s="3"/>
      <c r="N60" s="13">
        <v>4.5435401781908653E-3</v>
      </c>
      <c r="P60" s="4">
        <f t="shared" si="34"/>
        <v>52.960174803721785</v>
      </c>
      <c r="R60" s="14">
        <v>0.52654770045411392</v>
      </c>
      <c r="T60" s="4">
        <f t="shared" si="35"/>
        <v>6.1375176987322702</v>
      </c>
    </row>
    <row r="61" spans="1:20" x14ac:dyDescent="0.2">
      <c r="A61" s="3">
        <f t="shared" si="36"/>
        <v>44</v>
      </c>
      <c r="C61" s="1" t="s">
        <v>72</v>
      </c>
      <c r="D61" s="1" t="s">
        <v>73</v>
      </c>
      <c r="E61" s="1" t="s">
        <v>39</v>
      </c>
      <c r="F61" s="4">
        <v>12124.869840000001</v>
      </c>
      <c r="G61" s="4">
        <v>8</v>
      </c>
      <c r="H61" s="12">
        <f t="shared" si="32"/>
        <v>4663.4114769230773</v>
      </c>
      <c r="J61" s="4">
        <f t="shared" si="33"/>
        <v>7461.4583630769239</v>
      </c>
      <c r="L61" s="3" t="s">
        <v>74</v>
      </c>
      <c r="M61" s="3"/>
      <c r="N61" s="13">
        <v>4.5435401781908653E-3</v>
      </c>
      <c r="P61" s="4">
        <f t="shared" si="34"/>
        <v>33.90143586053825</v>
      </c>
      <c r="R61" s="14">
        <v>0.52654770045411392</v>
      </c>
      <c r="T61" s="4">
        <f t="shared" si="35"/>
        <v>3.9288137431122712</v>
      </c>
    </row>
    <row r="62" spans="1:20" x14ac:dyDescent="0.2">
      <c r="A62" s="3">
        <f t="shared" si="36"/>
        <v>45</v>
      </c>
      <c r="C62" s="1" t="s">
        <v>72</v>
      </c>
      <c r="D62" s="1" t="s">
        <v>73</v>
      </c>
      <c r="E62" s="1" t="s">
        <v>40</v>
      </c>
      <c r="F62" s="4">
        <v>12124.869840000001</v>
      </c>
      <c r="G62" s="4">
        <v>9</v>
      </c>
      <c r="H62" s="12">
        <f t="shared" si="32"/>
        <v>3730.7291815384619</v>
      </c>
      <c r="J62" s="4">
        <f t="shared" si="33"/>
        <v>8394.1406584615397</v>
      </c>
      <c r="L62" s="3" t="s">
        <v>74</v>
      </c>
      <c r="M62" s="3"/>
      <c r="N62" s="13">
        <v>4.5435401781908653E-3</v>
      </c>
      <c r="P62" s="4">
        <f t="shared" si="34"/>
        <v>38.13911534310553</v>
      </c>
      <c r="R62" s="14">
        <v>0.52654770045411392</v>
      </c>
      <c r="T62" s="4">
        <f t="shared" si="35"/>
        <v>4.4199154610013052</v>
      </c>
    </row>
    <row r="63" spans="1:20" x14ac:dyDescent="0.2">
      <c r="A63" s="3">
        <f t="shared" si="36"/>
        <v>46</v>
      </c>
      <c r="C63" s="1" t="s">
        <v>72</v>
      </c>
      <c r="D63" s="1" t="s">
        <v>73</v>
      </c>
      <c r="E63" s="1" t="s">
        <v>41</v>
      </c>
      <c r="F63" s="4">
        <v>13279.61736</v>
      </c>
      <c r="G63" s="4">
        <v>10</v>
      </c>
      <c r="H63" s="12">
        <f t="shared" si="32"/>
        <v>3064.5270830769232</v>
      </c>
      <c r="J63" s="4">
        <f t="shared" si="33"/>
        <v>10215.090276923078</v>
      </c>
      <c r="L63" s="3" t="s">
        <v>74</v>
      </c>
      <c r="M63" s="3"/>
      <c r="N63" s="13">
        <v>4.5435401781908653E-3</v>
      </c>
      <c r="P63" s="4">
        <f t="shared" si="34"/>
        <v>46.412673097046856</v>
      </c>
      <c r="R63" s="14">
        <v>0.52654770045411392</v>
      </c>
      <c r="T63" s="4">
        <f t="shared" si="35"/>
        <v>5.3787322952450243</v>
      </c>
    </row>
    <row r="64" spans="1:20" x14ac:dyDescent="0.2">
      <c r="A64" s="3">
        <f t="shared" si="36"/>
        <v>47</v>
      </c>
      <c r="C64" s="1" t="s">
        <v>72</v>
      </c>
      <c r="D64" s="1" t="s">
        <v>73</v>
      </c>
      <c r="E64" s="1" t="s">
        <v>42</v>
      </c>
      <c r="F64" s="4">
        <v>10549.098</v>
      </c>
      <c r="G64" s="4">
        <v>11</v>
      </c>
      <c r="H64" s="12">
        <f t="shared" si="32"/>
        <v>1622.9381538461539</v>
      </c>
      <c r="J64" s="4">
        <f t="shared" si="33"/>
        <v>8926.1598461538451</v>
      </c>
      <c r="L64" s="3" t="s">
        <v>74</v>
      </c>
      <c r="M64" s="3"/>
      <c r="N64" s="13">
        <v>4.5435401781908653E-3</v>
      </c>
      <c r="P64" s="4">
        <f t="shared" si="34"/>
        <v>40.556365897953988</v>
      </c>
      <c r="R64" s="14">
        <v>0.52654770045411392</v>
      </c>
      <c r="T64" s="4">
        <f t="shared" si="35"/>
        <v>4.7000489408781547</v>
      </c>
    </row>
    <row r="65" spans="1:20" x14ac:dyDescent="0.2">
      <c r="A65" s="3">
        <f t="shared" si="36"/>
        <v>48</v>
      </c>
      <c r="C65" s="1" t="s">
        <v>72</v>
      </c>
      <c r="D65" s="1" t="s">
        <v>73</v>
      </c>
      <c r="E65" s="1" t="s">
        <v>43</v>
      </c>
      <c r="F65" s="4">
        <v>10623.13848</v>
      </c>
      <c r="G65" s="4">
        <v>12</v>
      </c>
      <c r="H65" s="12">
        <f t="shared" si="32"/>
        <v>817.16449846153841</v>
      </c>
      <c r="J65" s="4">
        <f t="shared" si="33"/>
        <v>9805.9739815384619</v>
      </c>
      <c r="L65" s="3" t="s">
        <v>74</v>
      </c>
      <c r="M65" s="3"/>
      <c r="N65" s="13">
        <v>4.5435401781908653E-3</v>
      </c>
      <c r="P65" s="4">
        <f t="shared" si="34"/>
        <v>44.553836771414254</v>
      </c>
      <c r="R65" s="14">
        <v>0.52654770045411392</v>
      </c>
      <c r="T65" s="4">
        <f t="shared" si="35"/>
        <v>5.163313050691948</v>
      </c>
    </row>
    <row r="66" spans="1:20" x14ac:dyDescent="0.2">
      <c r="H66" s="12"/>
      <c r="L66" s="3"/>
      <c r="M66" s="3"/>
      <c r="N66" s="13"/>
      <c r="P66" s="4"/>
      <c r="R66" s="14"/>
      <c r="T66" s="4"/>
    </row>
    <row r="67" spans="1:20" x14ac:dyDescent="0.2">
      <c r="A67" s="3">
        <f>A65+1</f>
        <v>49</v>
      </c>
      <c r="C67" s="1" t="s">
        <v>75</v>
      </c>
      <c r="D67" s="1" t="s">
        <v>76</v>
      </c>
      <c r="E67" s="1" t="s">
        <v>40</v>
      </c>
      <c r="F67" s="4">
        <v>6682456.4864845201</v>
      </c>
      <c r="G67" s="4">
        <v>9</v>
      </c>
      <c r="H67" s="12">
        <f t="shared" ref="H67:H70" si="37">+F67/13*(13-G67)</f>
        <v>2056140.4573798524</v>
      </c>
      <c r="J67" s="4">
        <f t="shared" ref="J67:J70" si="38">F67-H67</f>
        <v>4626316.0291046677</v>
      </c>
      <c r="L67" s="3" t="s">
        <v>22</v>
      </c>
      <c r="M67" s="3"/>
      <c r="N67" s="13"/>
      <c r="P67" s="4">
        <f t="shared" ref="P67:P70" si="39">+J67*N67</f>
        <v>0</v>
      </c>
      <c r="R67" s="14">
        <v>0.52654770045411392</v>
      </c>
      <c r="T67" s="4">
        <f t="shared" ref="T67:T70" si="40">J67/1000*R67</f>
        <v>2435.9760666990705</v>
      </c>
    </row>
    <row r="68" spans="1:20" x14ac:dyDescent="0.2">
      <c r="A68" s="3">
        <f t="shared" ref="A68:A70" si="41">A67+1</f>
        <v>50</v>
      </c>
      <c r="C68" s="1" t="s">
        <v>75</v>
      </c>
      <c r="D68" s="1" t="s">
        <v>76</v>
      </c>
      <c r="E68" s="1" t="s">
        <v>41</v>
      </c>
      <c r="F68" s="4">
        <v>391500</v>
      </c>
      <c r="G68" s="4">
        <v>10</v>
      </c>
      <c r="H68" s="12">
        <f t="shared" si="37"/>
        <v>90346.153846153844</v>
      </c>
      <c r="J68" s="4">
        <f t="shared" si="38"/>
        <v>301153.84615384613</v>
      </c>
      <c r="L68" s="3" t="s">
        <v>22</v>
      </c>
      <c r="M68" s="3"/>
      <c r="N68" s="13"/>
      <c r="P68" s="4">
        <f t="shared" si="39"/>
        <v>0</v>
      </c>
      <c r="R68" s="14">
        <v>0.52654770045411392</v>
      </c>
      <c r="T68" s="4">
        <f t="shared" si="40"/>
        <v>158.57186517521967</v>
      </c>
    </row>
    <row r="69" spans="1:20" x14ac:dyDescent="0.2">
      <c r="A69" s="3">
        <f t="shared" si="41"/>
        <v>51</v>
      </c>
      <c r="C69" s="1" t="s">
        <v>75</v>
      </c>
      <c r="D69" s="1" t="s">
        <v>76</v>
      </c>
      <c r="E69" s="1" t="s">
        <v>42</v>
      </c>
      <c r="F69" s="4">
        <v>365400</v>
      </c>
      <c r="G69" s="4">
        <v>11</v>
      </c>
      <c r="H69" s="12">
        <f t="shared" si="37"/>
        <v>56215.384615384617</v>
      </c>
      <c r="J69" s="4">
        <f t="shared" si="38"/>
        <v>309184.61538461538</v>
      </c>
      <c r="L69" s="3" t="s">
        <v>22</v>
      </c>
      <c r="M69" s="3"/>
      <c r="N69" s="13"/>
      <c r="P69" s="4">
        <f t="shared" si="39"/>
        <v>0</v>
      </c>
      <c r="R69" s="14">
        <v>0.52654770045411392</v>
      </c>
      <c r="T69" s="4">
        <f t="shared" si="40"/>
        <v>162.80044824655889</v>
      </c>
    </row>
    <row r="70" spans="1:20" x14ac:dyDescent="0.2">
      <c r="A70" s="3">
        <f t="shared" si="41"/>
        <v>52</v>
      </c>
      <c r="C70" s="1" t="s">
        <v>75</v>
      </c>
      <c r="D70" s="1" t="s">
        <v>76</v>
      </c>
      <c r="E70" s="1" t="s">
        <v>43</v>
      </c>
      <c r="F70" s="4">
        <v>339300</v>
      </c>
      <c r="G70" s="4">
        <v>12</v>
      </c>
      <c r="H70" s="12">
        <f t="shared" si="37"/>
        <v>26100</v>
      </c>
      <c r="J70" s="4">
        <f t="shared" si="38"/>
        <v>313200</v>
      </c>
      <c r="L70" s="3" t="s">
        <v>22</v>
      </c>
      <c r="M70" s="3"/>
      <c r="N70" s="13"/>
      <c r="P70" s="4">
        <f t="shared" si="39"/>
        <v>0</v>
      </c>
      <c r="R70" s="14">
        <v>0.52654770045411392</v>
      </c>
      <c r="T70" s="4">
        <f t="shared" si="40"/>
        <v>164.91473978222848</v>
      </c>
    </row>
    <row r="71" spans="1:20" x14ac:dyDescent="0.2">
      <c r="H71" s="12"/>
      <c r="L71" s="3"/>
      <c r="M71" s="3"/>
      <c r="N71" s="13"/>
      <c r="P71" s="4"/>
      <c r="R71" s="14"/>
      <c r="T71" s="4"/>
    </row>
    <row r="72" spans="1:20" x14ac:dyDescent="0.2">
      <c r="A72" s="3">
        <f>A70+1</f>
        <v>53</v>
      </c>
      <c r="C72" s="1" t="s">
        <v>77</v>
      </c>
      <c r="D72" s="1" t="s">
        <v>78</v>
      </c>
      <c r="E72" s="1" t="s">
        <v>43</v>
      </c>
      <c r="F72" s="15">
        <v>3828973.3160919789</v>
      </c>
      <c r="G72" s="4">
        <v>12</v>
      </c>
      <c r="H72" s="16">
        <f t="shared" ref="H72" si="42">+F72/13*(13-G72)</f>
        <v>294536.40893015225</v>
      </c>
      <c r="J72" s="15">
        <f t="shared" ref="J72" si="43">F72-H72</f>
        <v>3534436.9071618267</v>
      </c>
      <c r="L72" s="3" t="s">
        <v>22</v>
      </c>
      <c r="M72" s="3"/>
      <c r="N72" s="13"/>
      <c r="P72" s="15">
        <f t="shared" ref="P72" si="44">+J72*N72</f>
        <v>0</v>
      </c>
      <c r="R72" s="14">
        <v>0.52654770045411392</v>
      </c>
      <c r="T72" s="15">
        <f t="shared" ref="T72" si="45">J72/1000*R72</f>
        <v>1861.0496258662104</v>
      </c>
    </row>
    <row r="73" spans="1:20" ht="15" customHeight="1" x14ac:dyDescent="0.2">
      <c r="A73" s="3">
        <f t="shared" ref="A73" si="46">A72+1</f>
        <v>54</v>
      </c>
      <c r="B73" s="11" t="s">
        <v>79</v>
      </c>
      <c r="D73" s="20"/>
      <c r="F73" s="17">
        <f>SUM(F48:F72)</f>
        <v>33177119.282967314</v>
      </c>
      <c r="G73" s="17"/>
      <c r="H73" s="17">
        <f>SUM(H48:H72)</f>
        <v>12626957.326243421</v>
      </c>
      <c r="J73" s="17">
        <f>SUM(J48:J72)</f>
        <v>20550161.956723895</v>
      </c>
      <c r="K73" s="17"/>
      <c r="L73" s="3"/>
      <c r="M73" s="3"/>
      <c r="N73" s="13"/>
      <c r="P73" s="17">
        <f>SUM(P48:P72)</f>
        <v>4383.9705503110563</v>
      </c>
      <c r="R73" s="14"/>
      <c r="T73" s="17">
        <f>SUM(T48:T72)</f>
        <v>10820.640522272581</v>
      </c>
    </row>
    <row r="74" spans="1:20" ht="15" customHeight="1" x14ac:dyDescent="0.2">
      <c r="N74" s="13"/>
      <c r="P74" s="4"/>
      <c r="R74" s="14"/>
      <c r="T74" s="4"/>
    </row>
    <row r="75" spans="1:20" ht="15" customHeight="1" x14ac:dyDescent="0.2">
      <c r="A75" s="3">
        <f>A73+1</f>
        <v>55</v>
      </c>
      <c r="B75" s="11" t="s">
        <v>80</v>
      </c>
      <c r="P75" s="4"/>
      <c r="R75" s="14"/>
      <c r="T75" s="4"/>
    </row>
    <row r="76" spans="1:20" ht="15" customHeight="1" x14ac:dyDescent="0.2">
      <c r="A76" s="3">
        <f t="shared" ref="A76:A77" si="47">A75+1</f>
        <v>56</v>
      </c>
      <c r="C76" s="1" t="s">
        <v>81</v>
      </c>
      <c r="D76" s="1" t="s">
        <v>82</v>
      </c>
      <c r="E76" s="1" t="s">
        <v>42</v>
      </c>
      <c r="F76" s="15">
        <v>2205804.9876781022</v>
      </c>
      <c r="G76" s="4">
        <v>11</v>
      </c>
      <c r="H76" s="16">
        <f t="shared" ref="H76" si="48">+F76/13*(13-G76)</f>
        <v>339354.61348893878</v>
      </c>
      <c r="J76" s="15">
        <f t="shared" ref="J76" si="49">F76-H76</f>
        <v>1866450.3741891636</v>
      </c>
      <c r="L76" s="3" t="s">
        <v>22</v>
      </c>
      <c r="M76" s="3"/>
      <c r="N76" s="13"/>
      <c r="P76" s="15">
        <f t="shared" ref="P76" si="50">+J76*N76</f>
        <v>0</v>
      </c>
      <c r="R76" s="14">
        <v>0.52654770045411392</v>
      </c>
      <c r="T76" s="15">
        <f t="shared" ref="T76:T81" si="51">J76/1000*R76</f>
        <v>982.77515254102457</v>
      </c>
    </row>
    <row r="77" spans="1:20" ht="15" customHeight="1" x14ac:dyDescent="0.2">
      <c r="A77" s="3">
        <f t="shared" si="47"/>
        <v>57</v>
      </c>
      <c r="B77" s="11" t="s">
        <v>83</v>
      </c>
      <c r="F77" s="17">
        <f>F76</f>
        <v>2205804.9876781022</v>
      </c>
      <c r="G77" s="17"/>
      <c r="H77" s="17">
        <f>H76</f>
        <v>339354.61348893878</v>
      </c>
      <c r="J77" s="17">
        <f>J76</f>
        <v>1866450.3741891636</v>
      </c>
      <c r="L77" s="3"/>
      <c r="M77" s="3"/>
      <c r="N77" s="13"/>
      <c r="P77" s="17">
        <f>P76</f>
        <v>0</v>
      </c>
      <c r="R77" s="14"/>
      <c r="T77" s="17">
        <f>T76</f>
        <v>982.77515254102457</v>
      </c>
    </row>
    <row r="78" spans="1:20" ht="15" customHeight="1" x14ac:dyDescent="0.2">
      <c r="F78" s="17"/>
      <c r="G78" s="17"/>
      <c r="H78" s="17"/>
      <c r="J78" s="17"/>
      <c r="L78" s="3"/>
      <c r="M78" s="3"/>
      <c r="N78" s="13"/>
      <c r="P78" s="17"/>
      <c r="R78" s="14"/>
      <c r="T78" s="17"/>
    </row>
    <row r="79" spans="1:20" ht="15" customHeight="1" x14ac:dyDescent="0.2">
      <c r="A79" s="3">
        <f>A77+1</f>
        <v>58</v>
      </c>
      <c r="B79" s="11" t="s">
        <v>84</v>
      </c>
      <c r="F79" s="17"/>
      <c r="G79" s="17"/>
      <c r="H79" s="17"/>
      <c r="J79" s="17"/>
      <c r="L79" s="3"/>
      <c r="M79" s="3"/>
      <c r="N79" s="13"/>
      <c r="P79" s="17"/>
      <c r="R79" s="14"/>
      <c r="T79" s="17"/>
    </row>
    <row r="80" spans="1:20" ht="15" customHeight="1" x14ac:dyDescent="0.2">
      <c r="A80" s="3">
        <f t="shared" ref="A80:A82" si="52">A79+1</f>
        <v>59</v>
      </c>
      <c r="C80" s="1" t="s">
        <v>85</v>
      </c>
      <c r="D80" s="1" t="s">
        <v>86</v>
      </c>
      <c r="E80" s="1" t="s">
        <v>37</v>
      </c>
      <c r="F80" s="4">
        <v>118076853.0155488</v>
      </c>
      <c r="G80" s="4">
        <v>6</v>
      </c>
      <c r="H80" s="12">
        <f t="shared" ref="H80:H81" si="53">+F80/13*(13-G80)</f>
        <v>63579843.931449354</v>
      </c>
      <c r="J80" s="4">
        <f t="shared" ref="J80:J81" si="54">F80-H80</f>
        <v>54497009.084099442</v>
      </c>
      <c r="L80" s="3" t="s">
        <v>22</v>
      </c>
      <c r="M80" s="3"/>
      <c r="N80" s="13"/>
      <c r="P80" s="4">
        <f t="shared" ref="P80:P81" si="55">+J80*N80</f>
        <v>0</v>
      </c>
      <c r="R80" s="14">
        <v>0.52654770045411392</v>
      </c>
      <c r="T80" s="4">
        <f t="shared" ref="T80" si="56">J80/1000*R80</f>
        <v>28695.27481485952</v>
      </c>
    </row>
    <row r="81" spans="1:20" ht="15" customHeight="1" x14ac:dyDescent="0.2">
      <c r="A81" s="3">
        <f t="shared" si="52"/>
        <v>60</v>
      </c>
      <c r="C81" s="1" t="s">
        <v>85</v>
      </c>
      <c r="D81" s="1" t="s">
        <v>86</v>
      </c>
      <c r="E81" s="1" t="s">
        <v>38</v>
      </c>
      <c r="F81" s="15">
        <v>2798.7456000000002</v>
      </c>
      <c r="G81" s="4">
        <v>7</v>
      </c>
      <c r="H81" s="16">
        <f t="shared" si="53"/>
        <v>1291.7287384615386</v>
      </c>
      <c r="J81" s="15">
        <f t="shared" si="54"/>
        <v>1507.0168615384616</v>
      </c>
      <c r="L81" s="3" t="s">
        <v>22</v>
      </c>
      <c r="M81" s="3"/>
      <c r="N81" s="13"/>
      <c r="P81" s="15">
        <f t="shared" si="55"/>
        <v>0</v>
      </c>
      <c r="R81" s="14">
        <v>0.52654770045411392</v>
      </c>
      <c r="T81" s="15">
        <f t="shared" si="51"/>
        <v>0.79351626298865274</v>
      </c>
    </row>
    <row r="82" spans="1:20" ht="15" customHeight="1" x14ac:dyDescent="0.2">
      <c r="A82" s="3">
        <f t="shared" si="52"/>
        <v>61</v>
      </c>
      <c r="B82" s="11" t="s">
        <v>87</v>
      </c>
      <c r="D82" s="20"/>
      <c r="F82" s="17">
        <f>SUM(F80:F81)</f>
        <v>118079651.7611488</v>
      </c>
      <c r="G82" s="17"/>
      <c r="H82" s="17">
        <f>SUM(H80:H81)</f>
        <v>63581135.660187818</v>
      </c>
      <c r="J82" s="17">
        <f>SUM(J80:J81)</f>
        <v>54498516.100960977</v>
      </c>
      <c r="K82" s="17"/>
      <c r="L82" s="3"/>
      <c r="M82" s="3"/>
      <c r="N82" s="13"/>
      <c r="P82" s="17">
        <f>SUM(P80:P81)</f>
        <v>0</v>
      </c>
      <c r="R82" s="14"/>
      <c r="T82" s="17">
        <f>SUM(T80:T81)</f>
        <v>28696.068331122508</v>
      </c>
    </row>
    <row r="83" spans="1:20" ht="15" customHeight="1" x14ac:dyDescent="0.2">
      <c r="N83" s="13"/>
      <c r="P83" s="4"/>
      <c r="R83" s="14"/>
      <c r="T83" s="4"/>
    </row>
    <row r="84" spans="1:20" x14ac:dyDescent="0.2">
      <c r="A84" s="3">
        <f>A82+1</f>
        <v>62</v>
      </c>
      <c r="B84" s="11" t="s">
        <v>88</v>
      </c>
      <c r="C84" s="21"/>
      <c r="D84" s="21"/>
      <c r="E84" s="22"/>
      <c r="F84" s="18"/>
      <c r="G84" s="19"/>
      <c r="H84" s="12"/>
      <c r="P84" s="4"/>
      <c r="R84" s="14"/>
      <c r="T84" s="4"/>
    </row>
    <row r="85" spans="1:20" x14ac:dyDescent="0.2">
      <c r="A85" s="3">
        <f t="shared" ref="A85:A90" si="57">A84+1</f>
        <v>63</v>
      </c>
      <c r="C85" s="1" t="s">
        <v>89</v>
      </c>
      <c r="D85" s="20" t="s">
        <v>90</v>
      </c>
      <c r="E85" s="1" t="s">
        <v>52</v>
      </c>
      <c r="F85" s="4">
        <v>4636728.8967148112</v>
      </c>
      <c r="G85" s="4">
        <v>2</v>
      </c>
      <c r="H85" s="12">
        <f t="shared" ref="H85:H89" si="58">+F85/13*(13-G85)</f>
        <v>3923385.989527917</v>
      </c>
      <c r="J85" s="4">
        <f t="shared" ref="J85:J89" si="59">F85-H85</f>
        <v>713342.90718689421</v>
      </c>
      <c r="L85" s="3" t="s">
        <v>22</v>
      </c>
      <c r="M85" s="3"/>
      <c r="N85" s="13"/>
      <c r="P85" s="4">
        <f t="shared" ref="P85:P89" si="60">+J85*N85</f>
        <v>0</v>
      </c>
      <c r="R85" s="14">
        <v>0.52654770045411392</v>
      </c>
      <c r="T85" s="4">
        <f t="shared" ref="T85:T89" si="61">J85/1000*R85</f>
        <v>375.60906741451157</v>
      </c>
    </row>
    <row r="86" spans="1:20" x14ac:dyDescent="0.2">
      <c r="A86" s="3">
        <f t="shared" si="57"/>
        <v>64</v>
      </c>
      <c r="C86" s="1" t="s">
        <v>89</v>
      </c>
      <c r="D86" s="20" t="s">
        <v>90</v>
      </c>
      <c r="E86" s="1" t="s">
        <v>34</v>
      </c>
      <c r="F86" s="4">
        <v>276227.27244000003</v>
      </c>
      <c r="G86" s="4">
        <f>G85+1</f>
        <v>3</v>
      </c>
      <c r="H86" s="12">
        <f t="shared" si="58"/>
        <v>212482.51726153848</v>
      </c>
      <c r="J86" s="4">
        <f t="shared" si="59"/>
        <v>63744.75517846155</v>
      </c>
      <c r="L86" s="3" t="s">
        <v>22</v>
      </c>
      <c r="M86" s="3"/>
      <c r="N86" s="13"/>
      <c r="P86" s="4">
        <f t="shared" si="60"/>
        <v>0</v>
      </c>
      <c r="R86" s="14">
        <v>0.52654770045411392</v>
      </c>
      <c r="T86" s="4">
        <f t="shared" si="61"/>
        <v>33.564654255229399</v>
      </c>
    </row>
    <row r="87" spans="1:20" x14ac:dyDescent="0.2">
      <c r="A87" s="3">
        <f t="shared" si="57"/>
        <v>65</v>
      </c>
      <c r="C87" s="1" t="s">
        <v>89</v>
      </c>
      <c r="D87" s="20" t="s">
        <v>90</v>
      </c>
      <c r="E87" s="1" t="s">
        <v>35</v>
      </c>
      <c r="F87" s="4">
        <v>2596.0939199999998</v>
      </c>
      <c r="G87" s="4">
        <f t="shared" ref="G87:G89" si="62">G86+1</f>
        <v>4</v>
      </c>
      <c r="H87" s="12">
        <f t="shared" si="58"/>
        <v>1797.2957907692307</v>
      </c>
      <c r="J87" s="4">
        <f t="shared" si="59"/>
        <v>798.79812923076906</v>
      </c>
      <c r="L87" s="3" t="s">
        <v>22</v>
      </c>
      <c r="M87" s="3"/>
      <c r="N87" s="13"/>
      <c r="P87" s="4">
        <f t="shared" si="60"/>
        <v>0</v>
      </c>
      <c r="R87" s="14">
        <v>0.52654770045411392</v>
      </c>
      <c r="T87" s="4">
        <f t="shared" si="61"/>
        <v>0.42060531807350959</v>
      </c>
    </row>
    <row r="88" spans="1:20" x14ac:dyDescent="0.2">
      <c r="A88" s="3">
        <f t="shared" si="57"/>
        <v>66</v>
      </c>
      <c r="C88" s="1" t="s">
        <v>89</v>
      </c>
      <c r="D88" s="20" t="s">
        <v>90</v>
      </c>
      <c r="E88" s="1" t="s">
        <v>36</v>
      </c>
      <c r="F88" s="4">
        <v>888.62147999999991</v>
      </c>
      <c r="G88" s="4">
        <f t="shared" si="62"/>
        <v>5</v>
      </c>
      <c r="H88" s="12">
        <f t="shared" si="58"/>
        <v>546.84398769230768</v>
      </c>
      <c r="J88" s="4">
        <f t="shared" si="59"/>
        <v>341.77749230769223</v>
      </c>
      <c r="L88" s="3" t="s">
        <v>22</v>
      </c>
      <c r="M88" s="3"/>
      <c r="N88" s="13"/>
      <c r="P88" s="4">
        <f t="shared" si="60"/>
        <v>0</v>
      </c>
      <c r="R88" s="14">
        <v>0.52654770045411392</v>
      </c>
      <c r="T88" s="4">
        <f t="shared" si="61"/>
        <v>0.17996215264158893</v>
      </c>
    </row>
    <row r="89" spans="1:20" x14ac:dyDescent="0.2">
      <c r="A89" s="3">
        <f t="shared" si="57"/>
        <v>67</v>
      </c>
      <c r="C89" s="1" t="s">
        <v>89</v>
      </c>
      <c r="D89" s="20" t="s">
        <v>90</v>
      </c>
      <c r="E89" s="1" t="s">
        <v>37</v>
      </c>
      <c r="F89" s="15">
        <v>634.73112000000003</v>
      </c>
      <c r="G89" s="4">
        <f t="shared" si="62"/>
        <v>6</v>
      </c>
      <c r="H89" s="16">
        <f t="shared" si="58"/>
        <v>341.77829538461538</v>
      </c>
      <c r="J89" s="15">
        <f t="shared" si="59"/>
        <v>292.95282461538466</v>
      </c>
      <c r="L89" s="3" t="s">
        <v>22</v>
      </c>
      <c r="M89" s="3"/>
      <c r="N89" s="13"/>
      <c r="P89" s="15">
        <f t="shared" si="60"/>
        <v>0</v>
      </c>
      <c r="R89" s="14">
        <v>0.52654770045411392</v>
      </c>
      <c r="T89" s="15">
        <f t="shared" si="61"/>
        <v>0.15425363614276813</v>
      </c>
    </row>
    <row r="90" spans="1:20" x14ac:dyDescent="0.2">
      <c r="A90" s="3">
        <f t="shared" si="57"/>
        <v>68</v>
      </c>
      <c r="B90" s="11" t="s">
        <v>91</v>
      </c>
      <c r="D90" s="20"/>
      <c r="F90" s="4">
        <f>SUM(F85:F89)</f>
        <v>4917075.6156748114</v>
      </c>
      <c r="H90" s="4">
        <f>SUM(H85:H89)</f>
        <v>4138554.4248633017</v>
      </c>
      <c r="J90" s="4">
        <f>SUM(J85:J89)</f>
        <v>778521.19081150962</v>
      </c>
      <c r="L90" s="3"/>
      <c r="M90" s="3"/>
      <c r="N90" s="13"/>
      <c r="P90" s="4">
        <f>SUM(P85:P89)</f>
        <v>0</v>
      </c>
      <c r="R90" s="14"/>
      <c r="T90" s="4">
        <f>SUM(T85:T89)</f>
        <v>409.92854277659882</v>
      </c>
    </row>
    <row r="91" spans="1:20" x14ac:dyDescent="0.2">
      <c r="D91" s="20"/>
      <c r="H91" s="12"/>
      <c r="L91" s="3"/>
      <c r="M91" s="3"/>
      <c r="N91" s="13"/>
      <c r="P91" s="4"/>
      <c r="R91" s="14"/>
      <c r="T91" s="4"/>
    </row>
    <row r="92" spans="1:20" x14ac:dyDescent="0.2">
      <c r="A92" s="3">
        <f>A90+1</f>
        <v>69</v>
      </c>
      <c r="B92" s="23" t="s">
        <v>92</v>
      </c>
      <c r="D92" s="20"/>
      <c r="F92" s="17"/>
      <c r="G92" s="17"/>
      <c r="H92" s="17"/>
      <c r="J92" s="17"/>
      <c r="K92" s="17"/>
      <c r="L92" s="3"/>
      <c r="M92" s="3"/>
      <c r="N92" s="13"/>
      <c r="P92" s="17"/>
      <c r="R92" s="14"/>
      <c r="T92" s="17"/>
    </row>
    <row r="93" spans="1:20" x14ac:dyDescent="0.2">
      <c r="A93" s="3">
        <f t="shared" ref="A93:A94" si="63">A92+1</f>
        <v>70</v>
      </c>
      <c r="B93" s="6"/>
      <c r="C93" s="1" t="s">
        <v>93</v>
      </c>
      <c r="D93" s="20" t="s">
        <v>94</v>
      </c>
      <c r="E93" s="1" t="s">
        <v>43</v>
      </c>
      <c r="F93" s="15">
        <v>4557839.5259784646</v>
      </c>
      <c r="G93" s="4">
        <v>12</v>
      </c>
      <c r="H93" s="16">
        <f t="shared" ref="H93" si="64">+F93/13*(13-G93)</f>
        <v>350603.04045988189</v>
      </c>
      <c r="J93" s="15">
        <f t="shared" ref="J93" si="65">F93-H93</f>
        <v>4207236.4855185831</v>
      </c>
      <c r="K93" s="17"/>
      <c r="L93" s="3" t="s">
        <v>74</v>
      </c>
      <c r="M93" s="3"/>
      <c r="N93" s="13">
        <v>4.0849250203702815E-3</v>
      </c>
      <c r="P93" s="15">
        <f t="shared" ref="P93" si="66">+J93*N93</f>
        <v>17186.245586309589</v>
      </c>
      <c r="R93" s="14">
        <v>0.52654770045411392</v>
      </c>
      <c r="T93" s="15">
        <f t="shared" ref="T93" si="67">J93/1000*R93</f>
        <v>2215.3106967164581</v>
      </c>
    </row>
    <row r="94" spans="1:20" x14ac:dyDescent="0.2">
      <c r="A94" s="3">
        <f t="shared" si="63"/>
        <v>71</v>
      </c>
      <c r="B94" s="23" t="s">
        <v>95</v>
      </c>
      <c r="D94" s="20"/>
      <c r="F94" s="4">
        <f>F93</f>
        <v>4557839.5259784646</v>
      </c>
      <c r="H94" s="4">
        <f>H93</f>
        <v>350603.04045988189</v>
      </c>
      <c r="J94" s="4">
        <f>J93</f>
        <v>4207236.4855185831</v>
      </c>
      <c r="K94" s="17"/>
      <c r="L94" s="3"/>
      <c r="M94" s="3"/>
      <c r="N94" s="13"/>
      <c r="P94" s="4">
        <f>P93</f>
        <v>17186.245586309589</v>
      </c>
      <c r="R94" s="14"/>
      <c r="T94" s="4">
        <f>T93</f>
        <v>2215.3106967164581</v>
      </c>
    </row>
    <row r="95" spans="1:20" x14ac:dyDescent="0.2">
      <c r="B95" s="6"/>
      <c r="D95" s="20"/>
      <c r="K95" s="17"/>
      <c r="L95" s="3"/>
      <c r="M95" s="3"/>
      <c r="N95" s="13"/>
      <c r="P95" s="4"/>
      <c r="R95" s="14"/>
      <c r="T95" s="4"/>
    </row>
    <row r="96" spans="1:20" x14ac:dyDescent="0.2">
      <c r="A96" s="3">
        <f>A94+1</f>
        <v>72</v>
      </c>
      <c r="B96" s="23" t="s">
        <v>96</v>
      </c>
      <c r="D96" s="20"/>
      <c r="K96" s="17"/>
      <c r="L96" s="3"/>
      <c r="M96" s="3"/>
      <c r="N96" s="13"/>
      <c r="P96" s="4"/>
      <c r="R96" s="14"/>
      <c r="T96" s="4"/>
    </row>
    <row r="97" spans="1:20" x14ac:dyDescent="0.2">
      <c r="A97" s="3">
        <f t="shared" ref="A97:A100" si="68">A96+1</f>
        <v>73</v>
      </c>
      <c r="B97" s="6"/>
      <c r="C97" s="1" t="s">
        <v>97</v>
      </c>
      <c r="D97" s="20" t="s">
        <v>98</v>
      </c>
      <c r="E97" s="1" t="s">
        <v>35</v>
      </c>
      <c r="F97" s="4">
        <v>3360737.2585291103</v>
      </c>
      <c r="G97" s="4">
        <v>4</v>
      </c>
      <c r="H97" s="12">
        <f t="shared" ref="H97:H100" si="69">+F97/13*(13-G97)</f>
        <v>2326664.2559047686</v>
      </c>
      <c r="J97" s="4">
        <f t="shared" ref="J97:J100" si="70">F97-H97</f>
        <v>1034073.0026243418</v>
      </c>
      <c r="K97" s="17"/>
      <c r="L97" s="3" t="s">
        <v>22</v>
      </c>
      <c r="M97" s="3"/>
      <c r="N97" s="13"/>
      <c r="P97" s="4">
        <f t="shared" ref="P97:P100" si="71">+J97*N97</f>
        <v>0</v>
      </c>
      <c r="R97" s="14">
        <v>0.52654770045411392</v>
      </c>
      <c r="T97" s="4">
        <f t="shared" ref="T97:T100" si="72">J97/1000*R97</f>
        <v>544.48876163352804</v>
      </c>
    </row>
    <row r="98" spans="1:20" x14ac:dyDescent="0.2">
      <c r="A98" s="3">
        <f t="shared" si="68"/>
        <v>74</v>
      </c>
      <c r="B98" s="6"/>
      <c r="C98" s="1" t="s">
        <v>97</v>
      </c>
      <c r="D98" s="20" t="s">
        <v>98</v>
      </c>
      <c r="E98" s="1" t="s">
        <v>36</v>
      </c>
      <c r="F98" s="4">
        <v>23962.827590680005</v>
      </c>
      <c r="G98" s="4">
        <f t="shared" ref="G98:G100" si="73">G97+1</f>
        <v>5</v>
      </c>
      <c r="H98" s="12">
        <f t="shared" si="69"/>
        <v>14746.355440418465</v>
      </c>
      <c r="J98" s="4">
        <f t="shared" si="70"/>
        <v>9216.4721502615394</v>
      </c>
      <c r="K98" s="17"/>
      <c r="L98" s="3" t="s">
        <v>22</v>
      </c>
      <c r="M98" s="3"/>
      <c r="N98" s="13"/>
      <c r="P98" s="4">
        <f t="shared" si="71"/>
        <v>0</v>
      </c>
      <c r="R98" s="14">
        <v>0.52654770045411392</v>
      </c>
      <c r="T98" s="4">
        <f t="shared" si="72"/>
        <v>4.852912217019596</v>
      </c>
    </row>
    <row r="99" spans="1:20" x14ac:dyDescent="0.2">
      <c r="A99" s="3">
        <f t="shared" si="68"/>
        <v>75</v>
      </c>
      <c r="B99" s="6"/>
      <c r="C99" s="1" t="s">
        <v>97</v>
      </c>
      <c r="D99" s="20" t="s">
        <v>98</v>
      </c>
      <c r="E99" s="1" t="s">
        <v>37</v>
      </c>
      <c r="F99" s="4">
        <v>5872.5339532500002</v>
      </c>
      <c r="G99" s="4">
        <f t="shared" si="73"/>
        <v>6</v>
      </c>
      <c r="H99" s="12">
        <f t="shared" si="69"/>
        <v>3162.1336671346153</v>
      </c>
      <c r="J99" s="4">
        <f t="shared" si="70"/>
        <v>2710.4002861153849</v>
      </c>
      <c r="K99" s="17"/>
      <c r="L99" s="3" t="s">
        <v>22</v>
      </c>
      <c r="M99" s="3"/>
      <c r="N99" s="13"/>
      <c r="P99" s="4">
        <f t="shared" si="71"/>
        <v>0</v>
      </c>
      <c r="R99" s="14">
        <v>0.52654770045411392</v>
      </c>
      <c r="T99" s="4">
        <f t="shared" si="72"/>
        <v>1.4271550379642284</v>
      </c>
    </row>
    <row r="100" spans="1:20" x14ac:dyDescent="0.2">
      <c r="A100" s="3">
        <f t="shared" si="68"/>
        <v>76</v>
      </c>
      <c r="B100" s="6"/>
      <c r="C100" s="1" t="s">
        <v>97</v>
      </c>
      <c r="D100" s="20" t="s">
        <v>98</v>
      </c>
      <c r="E100" s="1" t="s">
        <v>38</v>
      </c>
      <c r="F100" s="4">
        <v>466.71359999999999</v>
      </c>
      <c r="G100" s="4">
        <f t="shared" si="73"/>
        <v>7</v>
      </c>
      <c r="H100" s="12">
        <f t="shared" si="69"/>
        <v>215.40627692307692</v>
      </c>
      <c r="J100" s="4">
        <f t="shared" si="70"/>
        <v>251.30732307692307</v>
      </c>
      <c r="K100" s="17"/>
      <c r="L100" s="3" t="s">
        <v>22</v>
      </c>
      <c r="M100" s="3"/>
      <c r="N100" s="13"/>
      <c r="P100" s="4">
        <f t="shared" si="71"/>
        <v>0</v>
      </c>
      <c r="R100" s="14">
        <v>0.52654770045411392</v>
      </c>
      <c r="T100" s="4">
        <f t="shared" si="72"/>
        <v>0.13232529307343291</v>
      </c>
    </row>
    <row r="101" spans="1:20" x14ac:dyDescent="0.2">
      <c r="B101" s="6"/>
      <c r="D101" s="20"/>
      <c r="K101" s="17"/>
      <c r="L101" s="3"/>
      <c r="M101" s="3"/>
      <c r="N101" s="13"/>
      <c r="P101" s="4"/>
      <c r="R101" s="14"/>
      <c r="T101" s="4"/>
    </row>
    <row r="102" spans="1:20" x14ac:dyDescent="0.2">
      <c r="A102" s="3">
        <f>A100+1</f>
        <v>77</v>
      </c>
      <c r="B102" s="6"/>
      <c r="C102" s="1" t="s">
        <v>99</v>
      </c>
      <c r="D102" s="20" t="s">
        <v>100</v>
      </c>
      <c r="E102" s="1" t="s">
        <v>35</v>
      </c>
      <c r="F102" s="4">
        <v>5336213.6814561337</v>
      </c>
      <c r="G102" s="4">
        <v>4</v>
      </c>
      <c r="H102" s="12">
        <f t="shared" ref="H102:H104" si="74">+F102/13*(13-G102)</f>
        <v>3694301.7794696307</v>
      </c>
      <c r="J102" s="4">
        <f t="shared" ref="J102:J104" si="75">F102-H102</f>
        <v>1641911.901986503</v>
      </c>
      <c r="K102" s="17"/>
      <c r="L102" s="3" t="s">
        <v>22</v>
      </c>
      <c r="M102" s="3"/>
      <c r="N102" s="13"/>
      <c r="P102" s="4">
        <f t="shared" ref="P102:P104" si="76">+J102*N102</f>
        <v>0</v>
      </c>
      <c r="R102" s="14">
        <v>0.52654770045411392</v>
      </c>
      <c r="T102" s="4">
        <f t="shared" ref="T102:T104" si="77">J102/1000*R102</f>
        <v>864.54493633923369</v>
      </c>
    </row>
    <row r="103" spans="1:20" x14ac:dyDescent="0.2">
      <c r="A103" s="3">
        <f t="shared" ref="A103:A104" si="78">A102+1</f>
        <v>78</v>
      </c>
      <c r="B103" s="6"/>
      <c r="C103" s="1" t="s">
        <v>99</v>
      </c>
      <c r="D103" s="20" t="s">
        <v>100</v>
      </c>
      <c r="E103" s="1" t="s">
        <v>36</v>
      </c>
      <c r="F103" s="4">
        <v>17449.415400000002</v>
      </c>
      <c r="G103" s="4">
        <f t="shared" ref="G103" si="79">G102+1</f>
        <v>5</v>
      </c>
      <c r="H103" s="12">
        <f t="shared" si="74"/>
        <v>10738.101784615386</v>
      </c>
      <c r="J103" s="4">
        <f t="shared" si="75"/>
        <v>6711.3136153846153</v>
      </c>
      <c r="K103" s="17"/>
      <c r="L103" s="3" t="s">
        <v>22</v>
      </c>
      <c r="M103" s="3"/>
      <c r="N103" s="13"/>
      <c r="P103" s="4">
        <f t="shared" si="76"/>
        <v>0</v>
      </c>
      <c r="R103" s="14">
        <v>0.52654770045411392</v>
      </c>
      <c r="T103" s="4">
        <f t="shared" si="77"/>
        <v>3.5338267512071546</v>
      </c>
    </row>
    <row r="104" spans="1:20" x14ac:dyDescent="0.2">
      <c r="A104" s="3">
        <f t="shared" si="78"/>
        <v>79</v>
      </c>
      <c r="B104" s="6"/>
      <c r="C104" s="1" t="s">
        <v>99</v>
      </c>
      <c r="D104" s="20" t="s">
        <v>100</v>
      </c>
      <c r="E104" s="1" t="s">
        <v>38</v>
      </c>
      <c r="F104" s="4">
        <v>876.15919999999994</v>
      </c>
      <c r="G104" s="4">
        <v>7</v>
      </c>
      <c r="H104" s="12">
        <f t="shared" si="74"/>
        <v>404.38116923076922</v>
      </c>
      <c r="J104" s="4">
        <f t="shared" si="75"/>
        <v>471.77803076923072</v>
      </c>
      <c r="K104" s="17"/>
      <c r="L104" s="3" t="s">
        <v>22</v>
      </c>
      <c r="M104" s="3"/>
      <c r="N104" s="13"/>
      <c r="P104" s="4">
        <f t="shared" si="76"/>
        <v>0</v>
      </c>
      <c r="R104" s="14">
        <v>0.52654770045411392</v>
      </c>
      <c r="T104" s="4">
        <f t="shared" si="77"/>
        <v>0.24841363722630866</v>
      </c>
    </row>
    <row r="105" spans="1:20" x14ac:dyDescent="0.2">
      <c r="B105" s="6"/>
      <c r="D105" s="20"/>
      <c r="K105" s="17"/>
      <c r="L105" s="3"/>
      <c r="M105" s="3"/>
      <c r="N105" s="13"/>
      <c r="P105" s="4"/>
      <c r="R105" s="14"/>
      <c r="T105" s="4"/>
    </row>
    <row r="106" spans="1:20" x14ac:dyDescent="0.2">
      <c r="A106" s="3">
        <f>A104+1</f>
        <v>80</v>
      </c>
      <c r="B106" s="6"/>
      <c r="C106" s="1" t="s">
        <v>101</v>
      </c>
      <c r="D106" s="20" t="s">
        <v>102</v>
      </c>
      <c r="E106" s="1" t="s">
        <v>43</v>
      </c>
      <c r="F106" s="4">
        <v>4359676.2189739617</v>
      </c>
      <c r="G106" s="4">
        <v>12</v>
      </c>
      <c r="H106" s="12">
        <f t="shared" ref="H106" si="80">+F106/13*(13-G106)</f>
        <v>335359.70915184321</v>
      </c>
      <c r="J106" s="4">
        <f t="shared" ref="J106" si="81">F106-H106</f>
        <v>4024316.5098221186</v>
      </c>
      <c r="K106" s="17"/>
      <c r="L106" s="3" t="s">
        <v>22</v>
      </c>
      <c r="M106" s="3"/>
      <c r="N106" s="13"/>
      <c r="P106" s="4">
        <f t="shared" ref="P106" si="82">+J106*N106</f>
        <v>0</v>
      </c>
      <c r="R106" s="14">
        <v>0.52654770045411392</v>
      </c>
      <c r="T106" s="4">
        <f t="shared" ref="T106" si="83">J106/1000*R106</f>
        <v>2118.9946041463618</v>
      </c>
    </row>
    <row r="107" spans="1:20" x14ac:dyDescent="0.2">
      <c r="B107" s="6"/>
      <c r="D107" s="20"/>
      <c r="K107" s="17"/>
      <c r="L107" s="3"/>
      <c r="M107" s="3"/>
      <c r="N107" s="13"/>
      <c r="P107" s="4"/>
      <c r="R107" s="14"/>
      <c r="T107" s="4"/>
    </row>
    <row r="108" spans="1:20" x14ac:dyDescent="0.2">
      <c r="A108" s="3">
        <f>A106+1</f>
        <v>81</v>
      </c>
      <c r="B108" s="6"/>
      <c r="C108" s="1" t="s">
        <v>103</v>
      </c>
      <c r="D108" s="20" t="s">
        <v>104</v>
      </c>
      <c r="E108" s="1" t="s">
        <v>105</v>
      </c>
      <c r="F108" s="4">
        <v>-9685.86</v>
      </c>
      <c r="G108" s="4">
        <v>1</v>
      </c>
      <c r="H108" s="12">
        <f t="shared" ref="H108:H110" si="84">+F108/13*(13-G108)</f>
        <v>-8940.793846153847</v>
      </c>
      <c r="J108" s="4">
        <f t="shared" ref="J108:J110" si="85">F108-H108</f>
        <v>-745.06615384615361</v>
      </c>
      <c r="K108" s="17"/>
      <c r="L108" s="3" t="s">
        <v>74</v>
      </c>
      <c r="M108" s="3"/>
      <c r="N108" s="13">
        <v>4.0849250203702815E-3</v>
      </c>
      <c r="P108" s="4">
        <f t="shared" ref="P108:P110" si="86">+J108*N108</f>
        <v>-3.0435393736772065</v>
      </c>
      <c r="R108" s="14">
        <v>0.52654770045411392</v>
      </c>
      <c r="T108" s="4">
        <f t="shared" ref="T108:T110" si="87">J108/1000*R108</f>
        <v>-0.39231286999388326</v>
      </c>
    </row>
    <row r="109" spans="1:20" x14ac:dyDescent="0.2">
      <c r="A109" s="3">
        <f t="shared" ref="A109:A110" si="88">A108+1</f>
        <v>82</v>
      </c>
      <c r="B109" s="6"/>
      <c r="C109" s="1" t="s">
        <v>103</v>
      </c>
      <c r="D109" s="20" t="s">
        <v>104</v>
      </c>
      <c r="E109" s="1" t="s">
        <v>34</v>
      </c>
      <c r="F109" s="4">
        <v>6781677.2298051799</v>
      </c>
      <c r="G109" s="4">
        <v>3</v>
      </c>
      <c r="H109" s="12">
        <f t="shared" si="84"/>
        <v>5216674.7921578307</v>
      </c>
      <c r="J109" s="4">
        <f t="shared" si="85"/>
        <v>1565002.4376473492</v>
      </c>
      <c r="K109" s="17"/>
      <c r="L109" s="3" t="s">
        <v>74</v>
      </c>
      <c r="M109" s="3"/>
      <c r="N109" s="13">
        <v>4.0849250203702815E-3</v>
      </c>
      <c r="P109" s="4">
        <f t="shared" si="86"/>
        <v>6392.9176144861385</v>
      </c>
      <c r="R109" s="14">
        <v>0.52654770045411392</v>
      </c>
      <c r="T109" s="4">
        <f t="shared" si="87"/>
        <v>824.04843474829443</v>
      </c>
    </row>
    <row r="110" spans="1:20" x14ac:dyDescent="0.2">
      <c r="A110" s="3">
        <f t="shared" si="88"/>
        <v>83</v>
      </c>
      <c r="B110" s="6"/>
      <c r="C110" s="1" t="s">
        <v>103</v>
      </c>
      <c r="D110" s="20" t="s">
        <v>104</v>
      </c>
      <c r="E110" s="1" t="s">
        <v>36</v>
      </c>
      <c r="F110" s="4">
        <v>876.15919999999983</v>
      </c>
      <c r="G110" s="4">
        <v>5</v>
      </c>
      <c r="H110" s="12">
        <f t="shared" si="84"/>
        <v>539.17489230769218</v>
      </c>
      <c r="J110" s="4">
        <f t="shared" si="85"/>
        <v>336.98430769230765</v>
      </c>
      <c r="K110" s="17"/>
      <c r="L110" s="3" t="s">
        <v>74</v>
      </c>
      <c r="M110" s="3"/>
      <c r="N110" s="13">
        <v>4.0849250203702815E-3</v>
      </c>
      <c r="P110" s="4">
        <f t="shared" si="86"/>
        <v>1.376555629964465</v>
      </c>
      <c r="R110" s="14">
        <v>0.52654770045411392</v>
      </c>
      <c r="T110" s="4">
        <f t="shared" si="87"/>
        <v>0.17743831230450616</v>
      </c>
    </row>
    <row r="111" spans="1:20" x14ac:dyDescent="0.2">
      <c r="B111" s="6"/>
      <c r="D111" s="20"/>
      <c r="K111" s="17"/>
      <c r="L111" s="3"/>
      <c r="M111" s="3"/>
      <c r="N111" s="13"/>
      <c r="P111" s="4"/>
      <c r="R111" s="14"/>
      <c r="T111" s="4"/>
    </row>
    <row r="112" spans="1:20" x14ac:dyDescent="0.2">
      <c r="A112" s="3">
        <f>A110+1</f>
        <v>84</v>
      </c>
      <c r="B112" s="6"/>
      <c r="C112" s="1" t="s">
        <v>106</v>
      </c>
      <c r="D112" s="20" t="s">
        <v>107</v>
      </c>
      <c r="E112" s="1" t="s">
        <v>37</v>
      </c>
      <c r="F112" s="4">
        <v>2714208.2732781246</v>
      </c>
      <c r="G112" s="4">
        <v>6</v>
      </c>
      <c r="H112" s="12">
        <f t="shared" ref="H112" si="89">+F112/13*(13-G112)</f>
        <v>1461496.7625343748</v>
      </c>
      <c r="J112" s="4">
        <f t="shared" ref="J112" si="90">F112-H112</f>
        <v>1252711.5107437498</v>
      </c>
      <c r="K112" s="17"/>
      <c r="L112" s="3" t="s">
        <v>22</v>
      </c>
      <c r="M112" s="3"/>
      <c r="N112" s="13"/>
      <c r="P112" s="4">
        <f t="shared" ref="P112:P115" si="91">+J112*N112</f>
        <v>0</v>
      </c>
      <c r="R112" s="14">
        <v>0.52654770045411392</v>
      </c>
      <c r="T112" s="4">
        <f t="shared" ref="T112:T115" si="92">J112/1000*R112</f>
        <v>659.6123653145205</v>
      </c>
    </row>
    <row r="113" spans="1:20" x14ac:dyDescent="0.2">
      <c r="A113" s="3">
        <f t="shared" ref="A113:A115" si="93">A112+1</f>
        <v>85</v>
      </c>
      <c r="B113" s="6"/>
      <c r="C113" s="1" t="s">
        <v>106</v>
      </c>
      <c r="D113" s="20" t="s">
        <v>107</v>
      </c>
      <c r="E113" s="1" t="s">
        <v>38</v>
      </c>
      <c r="F113" s="4">
        <v>1831.5308425200001</v>
      </c>
      <c r="G113" s="4">
        <v>7</v>
      </c>
      <c r="H113" s="12">
        <f>+F113/13*(13-G113)</f>
        <v>845.32192731692317</v>
      </c>
      <c r="J113" s="4">
        <f>F113-H113</f>
        <v>986.20891520307691</v>
      </c>
      <c r="K113" s="17"/>
      <c r="L113" s="3" t="s">
        <v>22</v>
      </c>
      <c r="M113" s="3"/>
      <c r="N113" s="13"/>
      <c r="P113" s="4">
        <f t="shared" si="91"/>
        <v>0</v>
      </c>
      <c r="R113" s="14">
        <v>0.52654770045411392</v>
      </c>
      <c r="T113" s="4">
        <f t="shared" si="92"/>
        <v>0.51928603646752636</v>
      </c>
    </row>
    <row r="114" spans="1:20" x14ac:dyDescent="0.2">
      <c r="A114" s="3">
        <f t="shared" si="93"/>
        <v>86</v>
      </c>
      <c r="B114" s="6"/>
      <c r="C114" s="1" t="s">
        <v>106</v>
      </c>
      <c r="D114" s="20" t="s">
        <v>107</v>
      </c>
      <c r="E114" s="1" t="s">
        <v>39</v>
      </c>
      <c r="F114" s="4">
        <v>1042.5344943600001</v>
      </c>
      <c r="G114" s="4">
        <v>8</v>
      </c>
      <c r="H114" s="12">
        <f t="shared" ref="H114:H115" si="94">+F114/13*(13-G114)</f>
        <v>400.97480552307695</v>
      </c>
      <c r="J114" s="4">
        <f t="shared" ref="J114:J115" si="95">F114-H114</f>
        <v>641.5596888369231</v>
      </c>
      <c r="K114" s="17"/>
      <c r="L114" s="3" t="s">
        <v>22</v>
      </c>
      <c r="M114" s="3"/>
      <c r="N114" s="13"/>
      <c r="P114" s="4">
        <f t="shared" si="91"/>
        <v>0</v>
      </c>
      <c r="R114" s="14">
        <v>0.52654770045411392</v>
      </c>
      <c r="T114" s="4">
        <f t="shared" si="92"/>
        <v>0.33781177886113867</v>
      </c>
    </row>
    <row r="115" spans="1:20" x14ac:dyDescent="0.2">
      <c r="A115" s="3">
        <f t="shared" si="93"/>
        <v>87</v>
      </c>
      <c r="B115" s="6"/>
      <c r="C115" s="1" t="s">
        <v>106</v>
      </c>
      <c r="D115" s="20" t="s">
        <v>107</v>
      </c>
      <c r="E115" s="1" t="s">
        <v>40</v>
      </c>
      <c r="F115" s="4">
        <v>4731.8927097599999</v>
      </c>
      <c r="G115" s="4">
        <v>9</v>
      </c>
      <c r="H115" s="12">
        <f t="shared" si="94"/>
        <v>1455.9669876184614</v>
      </c>
      <c r="J115" s="4">
        <f t="shared" si="95"/>
        <v>3275.9257221415382</v>
      </c>
      <c r="K115" s="17"/>
      <c r="L115" s="3" t="s">
        <v>22</v>
      </c>
      <c r="M115" s="3"/>
      <c r="N115" s="13"/>
      <c r="P115" s="4">
        <f t="shared" si="91"/>
        <v>0</v>
      </c>
      <c r="R115" s="14">
        <v>0.52654770045411392</v>
      </c>
      <c r="T115" s="4">
        <f t="shared" si="92"/>
        <v>1.7249311558521094</v>
      </c>
    </row>
    <row r="116" spans="1:20" x14ac:dyDescent="0.2">
      <c r="B116" s="6"/>
      <c r="D116" s="20"/>
      <c r="K116" s="17"/>
      <c r="L116" s="3"/>
      <c r="M116" s="3"/>
      <c r="N116" s="13"/>
      <c r="P116" s="4"/>
      <c r="R116" s="14"/>
      <c r="T116" s="4"/>
    </row>
    <row r="117" spans="1:20" x14ac:dyDescent="0.2">
      <c r="A117" s="3">
        <f>A115+1</f>
        <v>88</v>
      </c>
      <c r="B117" s="6"/>
      <c r="C117" s="1" t="s">
        <v>108</v>
      </c>
      <c r="D117" s="20" t="s">
        <v>109</v>
      </c>
      <c r="E117" s="1" t="s">
        <v>105</v>
      </c>
      <c r="F117" s="4">
        <v>2332871.87</v>
      </c>
      <c r="G117" s="4">
        <v>1</v>
      </c>
      <c r="H117" s="12">
        <f t="shared" ref="H117:H119" si="96">+F117/13*(13-G117)</f>
        <v>2153420.1876923079</v>
      </c>
      <c r="J117" s="4">
        <f t="shared" ref="J117:J119" si="97">F117-H117</f>
        <v>179451.68230769224</v>
      </c>
      <c r="K117" s="17"/>
      <c r="L117" s="3" t="s">
        <v>74</v>
      </c>
      <c r="M117" s="3"/>
      <c r="N117" s="13">
        <v>4.0849250203702815E-3</v>
      </c>
      <c r="P117" s="4">
        <f t="shared" ref="P117:P119" si="98">+J117*N117</f>
        <v>733.04666700623102</v>
      </c>
      <c r="R117" s="14">
        <v>0.52654770045411392</v>
      </c>
      <c r="T117" s="4">
        <f t="shared" ref="T117:T119" si="99">J117/1000*R117</f>
        <v>94.489870661737541</v>
      </c>
    </row>
    <row r="118" spans="1:20" x14ac:dyDescent="0.2">
      <c r="A118" s="3">
        <f t="shared" ref="A118:A119" si="100">A117+1</f>
        <v>89</v>
      </c>
      <c r="B118" s="6"/>
      <c r="C118" s="1" t="s">
        <v>108</v>
      </c>
      <c r="D118" s="20" t="s">
        <v>109</v>
      </c>
      <c r="E118" s="1" t="s">
        <v>34</v>
      </c>
      <c r="F118" s="4">
        <v>155970.01424544808</v>
      </c>
      <c r="G118" s="4">
        <v>3</v>
      </c>
      <c r="H118" s="12">
        <f t="shared" si="96"/>
        <v>119976.93403496007</v>
      </c>
      <c r="J118" s="4">
        <f t="shared" si="97"/>
        <v>35993.080210488013</v>
      </c>
      <c r="K118" s="17"/>
      <c r="L118" s="3" t="s">
        <v>74</v>
      </c>
      <c r="M118" s="3"/>
      <c r="N118" s="13">
        <v>4.0849250203702815E-3</v>
      </c>
      <c r="P118" s="4">
        <f t="shared" si="98"/>
        <v>147.02903391201693</v>
      </c>
      <c r="R118" s="14">
        <v>0.52654770045411392</v>
      </c>
      <c r="T118" s="4">
        <f t="shared" si="99"/>
        <v>18.952073617092935</v>
      </c>
    </row>
    <row r="119" spans="1:20" x14ac:dyDescent="0.2">
      <c r="A119" s="3">
        <f t="shared" si="100"/>
        <v>90</v>
      </c>
      <c r="B119" s="6"/>
      <c r="C119" s="1" t="s">
        <v>108</v>
      </c>
      <c r="D119" s="20" t="s">
        <v>109</v>
      </c>
      <c r="E119" s="1" t="s">
        <v>35</v>
      </c>
      <c r="F119" s="4">
        <v>876.15920205999998</v>
      </c>
      <c r="G119" s="4">
        <v>4</v>
      </c>
      <c r="H119" s="12">
        <f t="shared" si="96"/>
        <v>606.57175527230777</v>
      </c>
      <c r="J119" s="4">
        <f t="shared" si="97"/>
        <v>269.58744678769222</v>
      </c>
      <c r="K119" s="17"/>
      <c r="L119" s="3" t="s">
        <v>74</v>
      </c>
      <c r="M119" s="3"/>
      <c r="N119" s="13">
        <v>4.0849250203702815E-3</v>
      </c>
      <c r="P119" s="4">
        <f t="shared" si="98"/>
        <v>1.1012445065607859</v>
      </c>
      <c r="R119" s="14">
        <v>0.52654770045411392</v>
      </c>
      <c r="T119" s="4">
        <f t="shared" si="99"/>
        <v>0.14195065017735511</v>
      </c>
    </row>
    <row r="120" spans="1:20" x14ac:dyDescent="0.2">
      <c r="B120" s="6"/>
      <c r="D120" s="20"/>
      <c r="K120" s="17"/>
      <c r="L120" s="3"/>
      <c r="M120" s="3"/>
      <c r="N120" s="13"/>
      <c r="P120" s="4"/>
      <c r="R120" s="14"/>
      <c r="T120" s="4"/>
    </row>
    <row r="121" spans="1:20" x14ac:dyDescent="0.2">
      <c r="A121" s="3">
        <f>A119+1</f>
        <v>91</v>
      </c>
      <c r="B121" s="6"/>
      <c r="C121" s="1" t="s">
        <v>110</v>
      </c>
      <c r="D121" s="20" t="s">
        <v>111</v>
      </c>
      <c r="E121" s="1" t="s">
        <v>105</v>
      </c>
      <c r="F121" s="4">
        <v>2572156.11</v>
      </c>
      <c r="G121" s="4">
        <v>1</v>
      </c>
      <c r="H121" s="12">
        <f t="shared" ref="H121:H122" si="101">+F121/13*(13-G121)</f>
        <v>2374297.9476923076</v>
      </c>
      <c r="J121" s="4">
        <f t="shared" ref="J121:J122" si="102">F121-H121</f>
        <v>197858.16230769223</v>
      </c>
      <c r="K121" s="17"/>
      <c r="L121" s="3" t="s">
        <v>22</v>
      </c>
      <c r="M121" s="3"/>
      <c r="N121" s="13"/>
      <c r="P121" s="4">
        <f t="shared" ref="P121:P122" si="103">+J121*N121</f>
        <v>0</v>
      </c>
      <c r="R121" s="14">
        <v>0.52654770045411392</v>
      </c>
      <c r="T121" s="4">
        <f t="shared" ref="T121:T122" si="104">J121/1000*R121</f>
        <v>104.18176037919218</v>
      </c>
    </row>
    <row r="122" spans="1:20" x14ac:dyDescent="0.2">
      <c r="A122" s="3">
        <f t="shared" ref="A122:A123" si="105">A121+1</f>
        <v>92</v>
      </c>
      <c r="B122" s="6"/>
      <c r="C122" s="1" t="s">
        <v>110</v>
      </c>
      <c r="D122" s="20" t="s">
        <v>111</v>
      </c>
      <c r="E122" s="1" t="s">
        <v>34</v>
      </c>
      <c r="F122" s="15">
        <v>13395.716557065956</v>
      </c>
      <c r="G122" s="4">
        <v>3</v>
      </c>
      <c r="H122" s="16">
        <f t="shared" si="101"/>
        <v>10304.397351589198</v>
      </c>
      <c r="J122" s="15">
        <f t="shared" si="102"/>
        <v>3091.3192054767587</v>
      </c>
      <c r="K122" s="17"/>
      <c r="L122" s="3" t="s">
        <v>22</v>
      </c>
      <c r="M122" s="3"/>
      <c r="N122" s="13"/>
      <c r="P122" s="15">
        <f t="shared" si="103"/>
        <v>0</v>
      </c>
      <c r="R122" s="14">
        <v>0.52654770045411392</v>
      </c>
      <c r="T122" s="15">
        <f t="shared" si="104"/>
        <v>1.6277270190134256</v>
      </c>
    </row>
    <row r="123" spans="1:20" x14ac:dyDescent="0.2">
      <c r="A123" s="3">
        <f t="shared" si="105"/>
        <v>93</v>
      </c>
      <c r="B123" s="23" t="s">
        <v>112</v>
      </c>
      <c r="D123" s="20"/>
      <c r="F123" s="4">
        <f>SUM(F97:F122)</f>
        <v>27675206.439037658</v>
      </c>
      <c r="H123" s="4">
        <f>SUM(H97:H122)</f>
        <v>17716670.36084982</v>
      </c>
      <c r="J123" s="4">
        <f>SUM(J97:J122)</f>
        <v>9958536.0781878345</v>
      </c>
      <c r="K123" s="17"/>
      <c r="L123" s="3"/>
      <c r="M123" s="3"/>
      <c r="N123" s="13"/>
      <c r="P123" s="4">
        <f>SUM(P97:P122)</f>
        <v>7272.4275761672343</v>
      </c>
      <c r="R123" s="14"/>
      <c r="T123" s="4">
        <f>SUM(T97:T122)</f>
        <v>5243.6442718591343</v>
      </c>
    </row>
    <row r="124" spans="1:20" x14ac:dyDescent="0.2">
      <c r="B124" s="6"/>
      <c r="D124" s="20"/>
      <c r="K124" s="17"/>
      <c r="L124" s="3"/>
      <c r="M124" s="3"/>
      <c r="N124" s="13"/>
      <c r="P124" s="4"/>
      <c r="R124" s="14"/>
      <c r="T124" s="4"/>
    </row>
    <row r="125" spans="1:20" x14ac:dyDescent="0.2">
      <c r="A125" s="3">
        <f>A123+1</f>
        <v>94</v>
      </c>
      <c r="B125" s="23" t="s">
        <v>113</v>
      </c>
      <c r="D125" s="20"/>
      <c r="K125" s="17"/>
      <c r="L125" s="3"/>
      <c r="M125" s="3"/>
      <c r="N125" s="13"/>
      <c r="P125" s="4"/>
      <c r="R125" s="14"/>
      <c r="T125" s="4"/>
    </row>
    <row r="126" spans="1:20" x14ac:dyDescent="0.2">
      <c r="A126" s="3">
        <f t="shared" ref="A126:A128" si="106">A125+1</f>
        <v>95</v>
      </c>
      <c r="B126" s="6"/>
      <c r="C126" s="1" t="s">
        <v>114</v>
      </c>
      <c r="D126" s="20" t="s">
        <v>115</v>
      </c>
      <c r="E126" s="1" t="s">
        <v>105</v>
      </c>
      <c r="F126" s="4">
        <v>-196776.03</v>
      </c>
      <c r="G126" s="4">
        <v>1</v>
      </c>
      <c r="H126" s="12">
        <f t="shared" ref="H126:H128" si="107">+F126/13*(13-G126)</f>
        <v>-181639.41230769231</v>
      </c>
      <c r="J126" s="4">
        <f t="shared" ref="J126:J128" si="108">F126-H126</f>
        <v>-15136.617692307686</v>
      </c>
      <c r="K126" s="17"/>
      <c r="L126" s="3" t="s">
        <v>22</v>
      </c>
      <c r="M126" s="3"/>
      <c r="N126" s="13"/>
      <c r="P126" s="4">
        <f t="shared" ref="P126:P128" si="109">+J126*N126</f>
        <v>0</v>
      </c>
      <c r="R126" s="14">
        <v>0.52654770045411392</v>
      </c>
      <c r="T126" s="4">
        <f t="shared" ref="T126:T128" si="110">J126/1000*R126</f>
        <v>-7.9701512385376683</v>
      </c>
    </row>
    <row r="127" spans="1:20" x14ac:dyDescent="0.2">
      <c r="A127" s="3">
        <f t="shared" si="106"/>
        <v>96</v>
      </c>
      <c r="B127" s="6"/>
      <c r="C127" s="1" t="s">
        <v>114</v>
      </c>
      <c r="D127" s="20" t="s">
        <v>115</v>
      </c>
      <c r="E127" s="1" t="s">
        <v>41</v>
      </c>
      <c r="F127" s="4">
        <v>12646663.869314099</v>
      </c>
      <c r="G127" s="4">
        <v>10</v>
      </c>
      <c r="H127" s="12">
        <f t="shared" si="107"/>
        <v>2918460.8929186384</v>
      </c>
      <c r="J127" s="4">
        <f t="shared" si="108"/>
        <v>9728202.9763954598</v>
      </c>
      <c r="K127" s="17"/>
      <c r="L127" s="3" t="s">
        <v>22</v>
      </c>
      <c r="M127" s="3"/>
      <c r="N127" s="13"/>
      <c r="P127" s="4">
        <f t="shared" si="109"/>
        <v>0</v>
      </c>
      <c r="R127" s="14">
        <v>0.52654770045411392</v>
      </c>
      <c r="T127" s="4">
        <f t="shared" si="110"/>
        <v>5122.3629067718957</v>
      </c>
    </row>
    <row r="128" spans="1:20" x14ac:dyDescent="0.2">
      <c r="A128" s="3">
        <f t="shared" si="106"/>
        <v>97</v>
      </c>
      <c r="B128" s="6"/>
      <c r="C128" s="1" t="s">
        <v>114</v>
      </c>
      <c r="D128" s="20" t="s">
        <v>115</v>
      </c>
      <c r="E128" s="1" t="s">
        <v>42</v>
      </c>
      <c r="F128" s="4">
        <v>22409.194994849997</v>
      </c>
      <c r="G128" s="4">
        <v>11</v>
      </c>
      <c r="H128" s="12">
        <f t="shared" si="107"/>
        <v>3447.5684607461535</v>
      </c>
      <c r="J128" s="4">
        <f t="shared" si="108"/>
        <v>18961.626534103845</v>
      </c>
      <c r="K128" s="17"/>
      <c r="L128" s="3" t="s">
        <v>22</v>
      </c>
      <c r="M128" s="3"/>
      <c r="N128" s="13"/>
      <c r="P128" s="4">
        <f t="shared" si="109"/>
        <v>0</v>
      </c>
      <c r="R128" s="14">
        <v>0.52654770045411392</v>
      </c>
      <c r="T128" s="4">
        <f t="shared" si="110"/>
        <v>9.9842008484020912</v>
      </c>
    </row>
    <row r="129" spans="1:20" x14ac:dyDescent="0.2">
      <c r="B129" s="6"/>
      <c r="D129" s="20"/>
      <c r="K129" s="17"/>
      <c r="L129" s="3"/>
      <c r="M129" s="3"/>
      <c r="N129" s="13"/>
      <c r="P129" s="4"/>
      <c r="R129" s="14"/>
      <c r="T129" s="4"/>
    </row>
    <row r="130" spans="1:20" x14ac:dyDescent="0.2">
      <c r="A130" s="3">
        <f>A128+1</f>
        <v>98</v>
      </c>
      <c r="B130" s="6"/>
      <c r="C130" s="1" t="s">
        <v>116</v>
      </c>
      <c r="D130" s="20" t="s">
        <v>117</v>
      </c>
      <c r="E130" s="1" t="s">
        <v>105</v>
      </c>
      <c r="F130" s="4">
        <v>-579885.36</v>
      </c>
      <c r="G130" s="4">
        <v>1</v>
      </c>
      <c r="H130" s="12">
        <f t="shared" ref="H130:H133" si="111">+F130/13*(13-G130)</f>
        <v>-535278.79384615377</v>
      </c>
      <c r="J130" s="4">
        <f t="shared" ref="J130:J133" si="112">F130-H130</f>
        <v>-44606.566153846215</v>
      </c>
      <c r="K130" s="17"/>
      <c r="L130" s="3" t="s">
        <v>74</v>
      </c>
      <c r="M130" s="3"/>
      <c r="N130" s="13">
        <v>4.0849250203702815E-3</v>
      </c>
      <c r="P130" s="4">
        <f t="shared" ref="P130:P133" si="113">+J130*N130</f>
        <v>-182.21447815464856</v>
      </c>
      <c r="R130" s="14">
        <v>0.52654770045411392</v>
      </c>
      <c r="T130" s="4">
        <f t="shared" ref="T130:T133" si="114">J130/1000*R130</f>
        <v>-23.487484833462034</v>
      </c>
    </row>
    <row r="131" spans="1:20" x14ac:dyDescent="0.2">
      <c r="A131" s="3">
        <f t="shared" ref="A131:A133" si="115">A130+1</f>
        <v>99</v>
      </c>
      <c r="B131" s="6"/>
      <c r="C131" s="1" t="s">
        <v>116</v>
      </c>
      <c r="D131" s="20" t="s">
        <v>117</v>
      </c>
      <c r="E131" s="1" t="s">
        <v>38</v>
      </c>
      <c r="F131" s="4">
        <v>17081510.311105099</v>
      </c>
      <c r="G131" s="4">
        <v>7</v>
      </c>
      <c r="H131" s="12">
        <f t="shared" si="111"/>
        <v>7883773.9897408141</v>
      </c>
      <c r="J131" s="4">
        <f t="shared" si="112"/>
        <v>9197736.3213642836</v>
      </c>
      <c r="K131" s="17"/>
      <c r="L131" s="3" t="s">
        <v>74</v>
      </c>
      <c r="M131" s="3"/>
      <c r="N131" s="13">
        <v>4.0849250203702815E-3</v>
      </c>
      <c r="P131" s="4">
        <f t="shared" si="113"/>
        <v>37572.063229909472</v>
      </c>
      <c r="R131" s="14">
        <v>0.52654770045411392</v>
      </c>
      <c r="T131" s="4">
        <f t="shared" si="114"/>
        <v>4843.0469093976444</v>
      </c>
    </row>
    <row r="132" spans="1:20" x14ac:dyDescent="0.2">
      <c r="A132" s="3">
        <f t="shared" si="115"/>
        <v>100</v>
      </c>
      <c r="B132" s="6"/>
      <c r="C132" s="1" t="s">
        <v>116</v>
      </c>
      <c r="D132" s="20" t="s">
        <v>117</v>
      </c>
      <c r="E132" s="1" t="s">
        <v>39</v>
      </c>
      <c r="F132" s="4">
        <v>7836.9610000000002</v>
      </c>
      <c r="G132" s="4">
        <v>8</v>
      </c>
      <c r="H132" s="12">
        <f t="shared" si="111"/>
        <v>3014.2157692307692</v>
      </c>
      <c r="J132" s="4">
        <f t="shared" si="112"/>
        <v>4822.7452307692311</v>
      </c>
      <c r="K132" s="17"/>
      <c r="L132" s="3" t="s">
        <v>74</v>
      </c>
      <c r="M132" s="3"/>
      <c r="N132" s="13">
        <v>4.0849250203702815E-3</v>
      </c>
      <c r="P132" s="4">
        <f t="shared" si="113"/>
        <v>19.700552660040678</v>
      </c>
      <c r="R132" s="14">
        <v>0.52654770045411392</v>
      </c>
      <c r="T132" s="4">
        <f t="shared" si="114"/>
        <v>2.5394054111375834</v>
      </c>
    </row>
    <row r="133" spans="1:20" x14ac:dyDescent="0.2">
      <c r="A133" s="3">
        <f t="shared" si="115"/>
        <v>101</v>
      </c>
      <c r="B133" s="6"/>
      <c r="C133" s="1" t="s">
        <v>116</v>
      </c>
      <c r="D133" s="20" t="s">
        <v>117</v>
      </c>
      <c r="E133" s="1" t="s">
        <v>40</v>
      </c>
      <c r="F133" s="4">
        <v>3731.8857000000003</v>
      </c>
      <c r="G133" s="4">
        <v>9</v>
      </c>
      <c r="H133" s="12">
        <f t="shared" si="111"/>
        <v>1148.2725230769231</v>
      </c>
      <c r="J133" s="4">
        <f t="shared" si="112"/>
        <v>2583.6131769230769</v>
      </c>
      <c r="K133" s="17"/>
      <c r="L133" s="3" t="s">
        <v>74</v>
      </c>
      <c r="M133" s="3"/>
      <c r="N133" s="13">
        <v>4.0849250203702815E-3</v>
      </c>
      <c r="P133" s="4">
        <f t="shared" si="113"/>
        <v>10.553866109371429</v>
      </c>
      <c r="R133" s="14">
        <v>0.52654770045411392</v>
      </c>
      <c r="T133" s="4">
        <f t="shared" si="114"/>
        <v>1.3603955771717939</v>
      </c>
    </row>
    <row r="134" spans="1:20" x14ac:dyDescent="0.2">
      <c r="B134" s="6"/>
      <c r="D134" s="20"/>
      <c r="K134" s="17"/>
      <c r="L134" s="3"/>
      <c r="M134" s="3"/>
      <c r="N134" s="13"/>
      <c r="P134" s="4"/>
      <c r="R134" s="14"/>
      <c r="T134" s="4"/>
    </row>
    <row r="135" spans="1:20" x14ac:dyDescent="0.2">
      <c r="A135" s="3">
        <f>A133+1</f>
        <v>102</v>
      </c>
      <c r="B135" s="6"/>
      <c r="C135" s="1" t="s">
        <v>118</v>
      </c>
      <c r="D135" s="20" t="s">
        <v>119</v>
      </c>
      <c r="E135" s="1" t="s">
        <v>43</v>
      </c>
      <c r="F135" s="4">
        <v>4158964.9279729519</v>
      </c>
      <c r="G135" s="4">
        <v>12</v>
      </c>
      <c r="H135" s="12">
        <f t="shared" ref="H135" si="116">+F135/13*(13-G135)</f>
        <v>319920.37907484244</v>
      </c>
      <c r="J135" s="4">
        <f t="shared" ref="J135" si="117">F135-H135</f>
        <v>3839044.5488981092</v>
      </c>
      <c r="K135" s="17"/>
      <c r="L135" s="3" t="s">
        <v>22</v>
      </c>
      <c r="M135" s="3"/>
      <c r="N135" s="13"/>
      <c r="P135" s="4">
        <f t="shared" ref="P135" si="118">+J135*N135</f>
        <v>0</v>
      </c>
      <c r="R135" s="14">
        <v>0.52654770045411392</v>
      </c>
      <c r="T135" s="4">
        <f t="shared" ref="T135" si="119">J135/1000*R135</f>
        <v>2021.4400791632004</v>
      </c>
    </row>
    <row r="136" spans="1:20" x14ac:dyDescent="0.2">
      <c r="B136" s="6"/>
      <c r="D136" s="20"/>
      <c r="K136" s="17"/>
      <c r="L136" s="3"/>
      <c r="M136" s="3"/>
      <c r="N136" s="13"/>
      <c r="P136" s="4"/>
      <c r="R136" s="14"/>
      <c r="T136" s="4"/>
    </row>
    <row r="137" spans="1:20" x14ac:dyDescent="0.2">
      <c r="A137" s="3">
        <f>A135+1</f>
        <v>103</v>
      </c>
      <c r="B137" s="6"/>
      <c r="C137" s="1" t="s">
        <v>120</v>
      </c>
      <c r="D137" s="20" t="s">
        <v>121</v>
      </c>
      <c r="E137" s="1" t="s">
        <v>41</v>
      </c>
      <c r="F137" s="4">
        <v>2686214.1115002763</v>
      </c>
      <c r="G137" s="4">
        <v>10</v>
      </c>
      <c r="H137" s="12">
        <f t="shared" ref="H137" si="120">+F137/13*(13-G137)</f>
        <v>619895.56419237144</v>
      </c>
      <c r="J137" s="4">
        <f t="shared" ref="J137" si="121">F137-H137</f>
        <v>2066318.5473079048</v>
      </c>
      <c r="K137" s="17"/>
      <c r="L137" s="3" t="s">
        <v>22</v>
      </c>
      <c r="M137" s="3"/>
      <c r="N137" s="13"/>
      <c r="P137" s="4">
        <f t="shared" ref="P137" si="122">+J137*N137</f>
        <v>0</v>
      </c>
      <c r="R137" s="14">
        <v>0.52654770045411392</v>
      </c>
      <c r="T137" s="4">
        <f t="shared" ref="T137" si="123">J137/1000*R137</f>
        <v>1088.0152794906624</v>
      </c>
    </row>
    <row r="138" spans="1:20" x14ac:dyDescent="0.2">
      <c r="B138" s="6"/>
      <c r="D138" s="20"/>
      <c r="H138" s="12"/>
      <c r="K138" s="17"/>
      <c r="L138" s="3"/>
      <c r="M138" s="3"/>
      <c r="N138" s="13"/>
      <c r="P138" s="4"/>
      <c r="R138" s="14"/>
      <c r="T138" s="4"/>
    </row>
    <row r="139" spans="1:20" x14ac:dyDescent="0.2">
      <c r="A139" s="3">
        <f>A137+1</f>
        <v>104</v>
      </c>
      <c r="B139" s="6"/>
      <c r="C139" s="1" t="s">
        <v>122</v>
      </c>
      <c r="D139" s="20" t="s">
        <v>123</v>
      </c>
      <c r="E139" s="1" t="s">
        <v>43</v>
      </c>
      <c r="F139" s="15">
        <v>7816926.4713020967</v>
      </c>
      <c r="G139" s="4">
        <v>12</v>
      </c>
      <c r="H139" s="16">
        <f t="shared" ref="H139" si="124">+F139/13*(13-G139)</f>
        <v>601302.03625400749</v>
      </c>
      <c r="J139" s="15">
        <f t="shared" ref="J139" si="125">F139-H139</f>
        <v>7215624.4350480894</v>
      </c>
      <c r="K139" s="17"/>
      <c r="L139" s="3" t="s">
        <v>22</v>
      </c>
      <c r="M139" s="3"/>
      <c r="N139" s="13"/>
      <c r="P139" s="15">
        <f t="shared" ref="P139" si="126">+J139*N139</f>
        <v>0</v>
      </c>
      <c r="R139" s="14">
        <v>0.52654770045411392</v>
      </c>
      <c r="T139" s="15">
        <f t="shared" ref="T139" si="127">J139/1000*R139</f>
        <v>3799.3704536150863</v>
      </c>
    </row>
    <row r="140" spans="1:20" x14ac:dyDescent="0.2">
      <c r="A140" s="3">
        <f t="shared" ref="A140" si="128">A139+1</f>
        <v>105</v>
      </c>
      <c r="B140" s="23" t="s">
        <v>124</v>
      </c>
      <c r="D140" s="20"/>
      <c r="F140" s="4">
        <f>SUM(F126:F139)</f>
        <v>43647596.342889376</v>
      </c>
      <c r="H140" s="4">
        <f>SUM(H126:H139)</f>
        <v>11634044.712779881</v>
      </c>
      <c r="J140" s="4">
        <f>SUM(J126:J139)</f>
        <v>32013551.630109485</v>
      </c>
      <c r="K140" s="17"/>
      <c r="L140" s="3"/>
      <c r="M140" s="3"/>
      <c r="N140" s="13"/>
      <c r="P140" s="4">
        <f>SUM(P126:P139)</f>
        <v>37420.103170524235</v>
      </c>
      <c r="R140" s="14"/>
      <c r="T140" s="4">
        <f>SUM(T126:T139)</f>
        <v>16856.661994203201</v>
      </c>
    </row>
    <row r="141" spans="1:20" x14ac:dyDescent="0.2">
      <c r="B141" s="6"/>
      <c r="D141" s="20"/>
      <c r="K141" s="17"/>
      <c r="L141" s="3"/>
      <c r="M141" s="3"/>
      <c r="N141" s="13"/>
      <c r="P141" s="4"/>
      <c r="R141" s="14"/>
      <c r="T141" s="4"/>
    </row>
    <row r="142" spans="1:20" x14ac:dyDescent="0.2">
      <c r="A142" s="3">
        <f>A140+1</f>
        <v>106</v>
      </c>
      <c r="B142" s="23" t="s">
        <v>125</v>
      </c>
      <c r="D142" s="20"/>
      <c r="K142" s="17"/>
      <c r="L142" s="3"/>
      <c r="M142" s="3"/>
      <c r="N142" s="13"/>
      <c r="P142" s="4"/>
      <c r="R142" s="14"/>
      <c r="T142" s="4"/>
    </row>
    <row r="143" spans="1:20" x14ac:dyDescent="0.2">
      <c r="A143" s="3">
        <f t="shared" ref="A143:A145" si="129">A142+1</f>
        <v>107</v>
      </c>
      <c r="B143" s="6"/>
      <c r="C143" s="1" t="s">
        <v>126</v>
      </c>
      <c r="D143" s="20" t="s">
        <v>127</v>
      </c>
      <c r="E143" s="1" t="s">
        <v>105</v>
      </c>
      <c r="F143" s="17">
        <v>606.04</v>
      </c>
      <c r="G143" s="17">
        <v>1</v>
      </c>
      <c r="H143" s="12">
        <f t="shared" ref="H143:H144" si="130">+F143/13*(13-G143)</f>
        <v>559.42153846153849</v>
      </c>
      <c r="J143" s="4">
        <f t="shared" ref="J143:J144" si="131">F143-H143</f>
        <v>46.618461538461474</v>
      </c>
      <c r="K143" s="17"/>
      <c r="L143" s="3" t="s">
        <v>22</v>
      </c>
      <c r="M143" s="3"/>
      <c r="N143" s="13"/>
      <c r="P143" s="4">
        <f t="shared" ref="P143:P144" si="132">+J143*N143</f>
        <v>0</v>
      </c>
      <c r="R143" s="14">
        <v>0.52654770045411392</v>
      </c>
      <c r="T143" s="4">
        <f t="shared" ref="T143:T144" si="133">J143/1000*R143</f>
        <v>2.4546843721785446E-2</v>
      </c>
    </row>
    <row r="144" spans="1:20" x14ac:dyDescent="0.2">
      <c r="A144" s="3">
        <f t="shared" si="129"/>
        <v>108</v>
      </c>
      <c r="B144" s="6"/>
      <c r="C144" s="1" t="s">
        <v>126</v>
      </c>
      <c r="D144" s="20" t="s">
        <v>127</v>
      </c>
      <c r="E144" s="1" t="s">
        <v>42</v>
      </c>
      <c r="F144" s="15">
        <v>11793943.906131901</v>
      </c>
      <c r="G144" s="17">
        <v>11</v>
      </c>
      <c r="H144" s="16">
        <f t="shared" si="130"/>
        <v>1814452.9086356771</v>
      </c>
      <c r="J144" s="15">
        <f t="shared" si="131"/>
        <v>9979490.9974962231</v>
      </c>
      <c r="K144" s="17"/>
      <c r="L144" s="3" t="s">
        <v>22</v>
      </c>
      <c r="M144" s="3"/>
      <c r="N144" s="13"/>
      <c r="P144" s="15">
        <f t="shared" si="132"/>
        <v>0</v>
      </c>
      <c r="R144" s="14">
        <v>0.52654770045411392</v>
      </c>
      <c r="T144" s="15">
        <f t="shared" si="133"/>
        <v>5254.6780364341676</v>
      </c>
    </row>
    <row r="145" spans="1:20" x14ac:dyDescent="0.2">
      <c r="A145" s="3">
        <f t="shared" si="129"/>
        <v>109</v>
      </c>
      <c r="B145" s="23" t="s">
        <v>128</v>
      </c>
      <c r="D145" s="20"/>
      <c r="F145" s="4">
        <f>SUM(F143:F144)</f>
        <v>11794549.9461319</v>
      </c>
      <c r="G145" s="17"/>
      <c r="H145" s="17">
        <f>SUM(H143:H144)</f>
        <v>1815012.3301741385</v>
      </c>
      <c r="J145" s="17">
        <f>SUM(J143:J144)</f>
        <v>9979537.6159577612</v>
      </c>
      <c r="K145" s="17"/>
      <c r="L145" s="3"/>
      <c r="M145" s="3"/>
      <c r="N145" s="13"/>
      <c r="P145" s="17">
        <f>SUM(P143:P144)</f>
        <v>0</v>
      </c>
      <c r="R145" s="14"/>
      <c r="T145" s="17">
        <f>SUM(T143:T144)</f>
        <v>5254.7025832778891</v>
      </c>
    </row>
    <row r="146" spans="1:20" x14ac:dyDescent="0.2">
      <c r="B146" s="6"/>
      <c r="D146" s="20"/>
      <c r="G146" s="17"/>
      <c r="H146" s="17"/>
      <c r="J146" s="17"/>
      <c r="K146" s="17"/>
      <c r="L146" s="3"/>
      <c r="M146" s="3"/>
      <c r="N146" s="13"/>
      <c r="P146" s="17"/>
      <c r="R146" s="14"/>
      <c r="T146" s="17"/>
    </row>
    <row r="147" spans="1:20" x14ac:dyDescent="0.2">
      <c r="A147" s="3">
        <f>A145+1</f>
        <v>110</v>
      </c>
      <c r="B147" s="23" t="s">
        <v>129</v>
      </c>
      <c r="D147" s="20"/>
      <c r="G147" s="17"/>
      <c r="H147" s="17"/>
      <c r="J147" s="17"/>
      <c r="K147" s="17"/>
      <c r="L147" s="3"/>
      <c r="M147" s="3"/>
      <c r="N147" s="13"/>
      <c r="P147" s="17"/>
      <c r="R147" s="14"/>
      <c r="T147" s="17"/>
    </row>
    <row r="148" spans="1:20" x14ac:dyDescent="0.2">
      <c r="A148" s="3">
        <f t="shared" ref="A148" si="134">A147+1</f>
        <v>111</v>
      </c>
      <c r="B148" s="6"/>
      <c r="C148" s="1" t="s">
        <v>130</v>
      </c>
      <c r="D148" s="20" t="s">
        <v>131</v>
      </c>
      <c r="E148" s="1" t="s">
        <v>43</v>
      </c>
      <c r="F148" s="4">
        <v>6656568.7075201347</v>
      </c>
      <c r="G148" s="17">
        <v>12</v>
      </c>
      <c r="H148" s="12">
        <f t="shared" ref="H148" si="135">+F148/13*(13-G148)</f>
        <v>512043.74673231808</v>
      </c>
      <c r="J148" s="4">
        <f t="shared" ref="J148" si="136">F148-H148</f>
        <v>6144524.9607878169</v>
      </c>
      <c r="K148" s="17"/>
      <c r="L148" s="3" t="s">
        <v>22</v>
      </c>
      <c r="M148" s="3"/>
      <c r="N148" s="13"/>
      <c r="P148" s="4">
        <f t="shared" ref="P148" si="137">+J148*N148</f>
        <v>0</v>
      </c>
      <c r="R148" s="14">
        <v>0.52654770045411392</v>
      </c>
      <c r="T148" s="4">
        <f t="shared" ref="T148" si="138">J148/1000*R148</f>
        <v>3235.3854884857296</v>
      </c>
    </row>
    <row r="149" spans="1:20" x14ac:dyDescent="0.2">
      <c r="B149" s="6"/>
      <c r="D149" s="20"/>
      <c r="G149" s="17"/>
      <c r="H149" s="17"/>
      <c r="J149" s="17"/>
      <c r="K149" s="17"/>
      <c r="L149" s="3"/>
      <c r="M149" s="3"/>
      <c r="N149" s="13"/>
      <c r="P149" s="17"/>
      <c r="R149" s="14"/>
      <c r="T149" s="17"/>
    </row>
    <row r="150" spans="1:20" x14ac:dyDescent="0.2">
      <c r="A150" s="3">
        <f>A148+1</f>
        <v>112</v>
      </c>
      <c r="B150" s="6"/>
      <c r="C150" s="1" t="s">
        <v>132</v>
      </c>
      <c r="D150" s="20" t="s">
        <v>133</v>
      </c>
      <c r="E150" s="1" t="s">
        <v>42</v>
      </c>
      <c r="F150" s="4">
        <v>3423104.7169927931</v>
      </c>
      <c r="G150" s="17">
        <v>11</v>
      </c>
      <c r="H150" s="12">
        <f t="shared" ref="H150:H151" si="139">+F150/13*(13-G150)</f>
        <v>526631.4949219682</v>
      </c>
      <c r="J150" s="4">
        <f t="shared" ref="J150:J151" si="140">F150-H150</f>
        <v>2896473.2220708248</v>
      </c>
      <c r="K150" s="17"/>
      <c r="L150" s="3" t="s">
        <v>22</v>
      </c>
      <c r="M150" s="3"/>
      <c r="N150" s="13"/>
      <c r="P150" s="4">
        <f t="shared" ref="P150:P151" si="141">+J150*N150</f>
        <v>0</v>
      </c>
      <c r="R150" s="14">
        <v>0.52654770045411392</v>
      </c>
      <c r="T150" s="4">
        <f t="shared" ref="T150:T151" si="142">J150/1000*R150</f>
        <v>1525.1313145083109</v>
      </c>
    </row>
    <row r="151" spans="1:20" x14ac:dyDescent="0.2">
      <c r="A151" s="3">
        <f t="shared" ref="A151" si="143">A150+1</f>
        <v>113</v>
      </c>
      <c r="B151" s="6"/>
      <c r="C151" s="1" t="s">
        <v>132</v>
      </c>
      <c r="D151" s="20" t="s">
        <v>133</v>
      </c>
      <c r="E151" s="1" t="s">
        <v>43</v>
      </c>
      <c r="F151" s="4">
        <v>133390.01610000001</v>
      </c>
      <c r="G151" s="17">
        <v>12</v>
      </c>
      <c r="H151" s="12">
        <f t="shared" si="139"/>
        <v>10260.770469230771</v>
      </c>
      <c r="J151" s="4">
        <f t="shared" si="140"/>
        <v>123129.24563076923</v>
      </c>
      <c r="K151" s="17"/>
      <c r="L151" s="3" t="s">
        <v>22</v>
      </c>
      <c r="M151" s="3"/>
      <c r="N151" s="13"/>
      <c r="P151" s="4">
        <f t="shared" si="141"/>
        <v>0</v>
      </c>
      <c r="R151" s="14">
        <v>0.52654770045411392</v>
      </c>
      <c r="T151" s="4">
        <f t="shared" si="142"/>
        <v>64.83342114553129</v>
      </c>
    </row>
    <row r="152" spans="1:20" x14ac:dyDescent="0.2">
      <c r="B152" s="6"/>
      <c r="D152" s="20"/>
      <c r="G152" s="17"/>
      <c r="H152" s="17"/>
      <c r="J152" s="17"/>
      <c r="K152" s="17"/>
      <c r="L152" s="3"/>
      <c r="M152" s="3"/>
      <c r="N152" s="13"/>
      <c r="P152" s="17"/>
      <c r="R152" s="14"/>
      <c r="T152" s="17"/>
    </row>
    <row r="153" spans="1:20" x14ac:dyDescent="0.2">
      <c r="A153" s="3">
        <f>A151+1</f>
        <v>114</v>
      </c>
      <c r="B153" s="6"/>
      <c r="C153" s="1" t="s">
        <v>134</v>
      </c>
      <c r="D153" s="20" t="s">
        <v>135</v>
      </c>
      <c r="E153" s="1" t="s">
        <v>34</v>
      </c>
      <c r="F153" s="4">
        <v>2583844.3995267455</v>
      </c>
      <c r="G153" s="17">
        <v>3</v>
      </c>
      <c r="H153" s="12">
        <f t="shared" ref="H153:H155" si="144">+F153/13*(13-G153)</f>
        <v>1987572.6150205734</v>
      </c>
      <c r="J153" s="4">
        <f t="shared" ref="J153:J155" si="145">F153-H153</f>
        <v>596271.78450617217</v>
      </c>
      <c r="K153" s="17"/>
      <c r="L153" s="3" t="s">
        <v>22</v>
      </c>
      <c r="M153" s="3"/>
      <c r="N153" s="13"/>
      <c r="P153" s="4">
        <f t="shared" ref="P153:P155" si="146">+J153*N153</f>
        <v>0</v>
      </c>
      <c r="R153" s="14">
        <v>0.52654770045411392</v>
      </c>
      <c r="T153" s="4">
        <f t="shared" ref="T153:T155" si="147">J153/1000*R153</f>
        <v>313.96553697739591</v>
      </c>
    </row>
    <row r="154" spans="1:20" x14ac:dyDescent="0.2">
      <c r="A154" s="3">
        <f t="shared" ref="A154:A155" si="148">A153+1</f>
        <v>115</v>
      </c>
      <c r="B154" s="6"/>
      <c r="C154" s="1" t="s">
        <v>134</v>
      </c>
      <c r="D154" s="20" t="s">
        <v>135</v>
      </c>
      <c r="E154" s="1" t="s">
        <v>35</v>
      </c>
      <c r="F154" s="4">
        <v>2641.9396999999999</v>
      </c>
      <c r="G154" s="17">
        <v>4</v>
      </c>
      <c r="H154" s="12">
        <f t="shared" si="144"/>
        <v>1829.035176923077</v>
      </c>
      <c r="J154" s="4">
        <f t="shared" si="145"/>
        <v>812.90452307692294</v>
      </c>
      <c r="K154" s="17"/>
      <c r="L154" s="3" t="s">
        <v>22</v>
      </c>
      <c r="M154" s="3"/>
      <c r="N154" s="13"/>
      <c r="P154" s="4">
        <f t="shared" si="146"/>
        <v>0</v>
      </c>
      <c r="R154" s="14">
        <v>0.52654770045411392</v>
      </c>
      <c r="T154" s="4">
        <f t="shared" si="147"/>
        <v>0.42803300731490196</v>
      </c>
    </row>
    <row r="155" spans="1:20" x14ac:dyDescent="0.2">
      <c r="A155" s="3">
        <f t="shared" si="148"/>
        <v>116</v>
      </c>
      <c r="B155" s="6"/>
      <c r="C155" s="1" t="s">
        <v>134</v>
      </c>
      <c r="D155" s="20" t="s">
        <v>135</v>
      </c>
      <c r="E155" s="1" t="s">
        <v>36</v>
      </c>
      <c r="F155" s="4">
        <v>933.42719999999997</v>
      </c>
      <c r="G155" s="17">
        <v>5</v>
      </c>
      <c r="H155" s="12">
        <f t="shared" si="144"/>
        <v>574.41673846153844</v>
      </c>
      <c r="J155" s="4">
        <f t="shared" si="145"/>
        <v>359.01046153846153</v>
      </c>
      <c r="K155" s="17"/>
      <c r="L155" s="3" t="s">
        <v>22</v>
      </c>
      <c r="M155" s="3"/>
      <c r="N155" s="13"/>
      <c r="P155" s="4">
        <f t="shared" si="146"/>
        <v>0</v>
      </c>
      <c r="R155" s="14">
        <v>0.52654770045411392</v>
      </c>
      <c r="T155" s="4">
        <f t="shared" si="147"/>
        <v>0.18903613296204702</v>
      </c>
    </row>
    <row r="156" spans="1:20" x14ac:dyDescent="0.2">
      <c r="B156" s="6"/>
      <c r="D156" s="20"/>
      <c r="G156" s="17"/>
      <c r="H156" s="17"/>
      <c r="J156" s="17"/>
      <c r="K156" s="17"/>
      <c r="L156" s="3"/>
      <c r="M156" s="3"/>
      <c r="N156" s="13"/>
      <c r="P156" s="17"/>
      <c r="R156" s="14"/>
      <c r="T156" s="17"/>
    </row>
    <row r="157" spans="1:20" x14ac:dyDescent="0.2">
      <c r="A157" s="3">
        <f>A155+1</f>
        <v>117</v>
      </c>
      <c r="B157" s="6"/>
      <c r="C157" s="1" t="s">
        <v>136</v>
      </c>
      <c r="D157" s="20" t="s">
        <v>137</v>
      </c>
      <c r="E157" s="1" t="s">
        <v>41</v>
      </c>
      <c r="F157" s="4">
        <v>3603848.6005754424</v>
      </c>
      <c r="G157" s="17">
        <v>10</v>
      </c>
      <c r="H157" s="12">
        <f t="shared" ref="H157" si="149">+F157/13*(13-G157)</f>
        <v>831657.36936356372</v>
      </c>
      <c r="J157" s="4">
        <f t="shared" ref="J157" si="150">F157-H157</f>
        <v>2772191.2312118788</v>
      </c>
      <c r="K157" s="17"/>
      <c r="L157" s="3" t="s">
        <v>74</v>
      </c>
      <c r="M157" s="3"/>
      <c r="N157" s="13">
        <v>1.315896864214466E-2</v>
      </c>
      <c r="P157" s="4">
        <f t="shared" ref="P157" si="151">+J157*N157</f>
        <v>36479.177481545514</v>
      </c>
      <c r="R157" s="14">
        <v>0.52654770045411392</v>
      </c>
      <c r="T157" s="4">
        <f t="shared" ref="T157" si="152">J157/1000*R157</f>
        <v>1459.6909180136736</v>
      </c>
    </row>
    <row r="158" spans="1:20" x14ac:dyDescent="0.2">
      <c r="B158" s="6"/>
      <c r="D158" s="20"/>
      <c r="G158" s="17"/>
      <c r="H158" s="12"/>
      <c r="K158" s="17"/>
      <c r="L158" s="3"/>
      <c r="M158" s="3"/>
      <c r="N158" s="13"/>
      <c r="P158" s="4"/>
      <c r="R158" s="14"/>
      <c r="T158" s="4"/>
    </row>
    <row r="159" spans="1:20" x14ac:dyDescent="0.2">
      <c r="A159" s="3">
        <f>A157+1</f>
        <v>118</v>
      </c>
      <c r="B159" s="6"/>
      <c r="C159" s="1" t="s">
        <v>138</v>
      </c>
      <c r="D159" s="20" t="s">
        <v>139</v>
      </c>
      <c r="E159" s="1" t="s">
        <v>41</v>
      </c>
      <c r="F159" s="4">
        <v>3095315.6464080312</v>
      </c>
      <c r="G159" s="17">
        <v>10</v>
      </c>
      <c r="H159" s="12">
        <f t="shared" ref="H159:H161" si="153">+F159/13*(13-G159)</f>
        <v>714303.61070954567</v>
      </c>
      <c r="J159" s="4">
        <f t="shared" ref="J159:J161" si="154">F159-H159</f>
        <v>2381012.0356984856</v>
      </c>
      <c r="K159" s="17"/>
      <c r="L159" s="3" t="s">
        <v>74</v>
      </c>
      <c r="M159" s="3"/>
      <c r="N159" s="13">
        <v>1.315896864214466E-2</v>
      </c>
      <c r="P159" s="4">
        <f t="shared" ref="P159:P161" si="155">+J159*N159</f>
        <v>31331.662714325394</v>
      </c>
      <c r="R159" s="14">
        <v>0.52654770045411392</v>
      </c>
      <c r="T159" s="4">
        <f t="shared" ref="T159:T161" si="156">J159/1000*R159</f>
        <v>1253.7164121506062</v>
      </c>
    </row>
    <row r="160" spans="1:20" x14ac:dyDescent="0.2">
      <c r="A160" s="3">
        <f t="shared" ref="A160:A161" si="157">A159+1</f>
        <v>119</v>
      </c>
      <c r="B160" s="6"/>
      <c r="C160" s="1" t="s">
        <v>138</v>
      </c>
      <c r="D160" s="20" t="s">
        <v>139</v>
      </c>
      <c r="E160" s="1" t="s">
        <v>42</v>
      </c>
      <c r="F160" s="4">
        <v>3482.3659473900002</v>
      </c>
      <c r="G160" s="17">
        <v>11</v>
      </c>
      <c r="H160" s="12">
        <f t="shared" si="153"/>
        <v>535.74860729076931</v>
      </c>
      <c r="J160" s="4">
        <f t="shared" si="154"/>
        <v>2946.6173400992311</v>
      </c>
      <c r="K160" s="17"/>
      <c r="L160" s="3" t="s">
        <v>74</v>
      </c>
      <c r="M160" s="3"/>
      <c r="N160" s="13">
        <v>1.315896864214466E-2</v>
      </c>
      <c r="P160" s="4">
        <f t="shared" si="155"/>
        <v>38.77444517876549</v>
      </c>
      <c r="R160" s="14">
        <v>0.52654770045411392</v>
      </c>
      <c r="T160" s="4">
        <f t="shared" si="156"/>
        <v>1.551534584547468</v>
      </c>
    </row>
    <row r="161" spans="1:20" x14ac:dyDescent="0.2">
      <c r="A161" s="3">
        <f t="shared" si="157"/>
        <v>120</v>
      </c>
      <c r="B161" s="6"/>
      <c r="C161" s="1" t="s">
        <v>138</v>
      </c>
      <c r="D161" s="20" t="s">
        <v>139</v>
      </c>
      <c r="E161" s="1" t="s">
        <v>43</v>
      </c>
      <c r="F161" s="4">
        <v>787.57920000000001</v>
      </c>
      <c r="G161" s="17">
        <v>12</v>
      </c>
      <c r="H161" s="12">
        <f t="shared" si="153"/>
        <v>60.583015384615386</v>
      </c>
      <c r="J161" s="4">
        <f t="shared" si="154"/>
        <v>726.99618461538466</v>
      </c>
      <c r="K161" s="17"/>
      <c r="L161" s="3" t="s">
        <v>74</v>
      </c>
      <c r="M161" s="3"/>
      <c r="N161" s="13">
        <v>1.315896864214466E-2</v>
      </c>
      <c r="P161" s="4">
        <f t="shared" si="155"/>
        <v>9.5665199963126568</v>
      </c>
      <c r="R161" s="14">
        <v>0.52654770045411392</v>
      </c>
      <c r="T161" s="4">
        <f t="shared" si="156"/>
        <v>0.38279816924814525</v>
      </c>
    </row>
    <row r="162" spans="1:20" x14ac:dyDescent="0.2">
      <c r="B162" s="6"/>
      <c r="D162" s="20"/>
      <c r="G162" s="17"/>
      <c r="H162" s="17"/>
      <c r="J162" s="17"/>
      <c r="K162" s="17"/>
      <c r="L162" s="3"/>
      <c r="M162" s="3"/>
      <c r="N162" s="13"/>
      <c r="P162" s="17"/>
      <c r="R162" s="14"/>
      <c r="T162" s="17"/>
    </row>
    <row r="163" spans="1:20" x14ac:dyDescent="0.2">
      <c r="A163" s="3">
        <f>A161+1</f>
        <v>121</v>
      </c>
      <c r="B163" s="6"/>
      <c r="C163" s="1" t="s">
        <v>140</v>
      </c>
      <c r="D163" s="20" t="s">
        <v>141</v>
      </c>
      <c r="E163" s="1" t="s">
        <v>43</v>
      </c>
      <c r="F163" s="4">
        <v>5228419.9612172814</v>
      </c>
      <c r="G163" s="17">
        <v>12</v>
      </c>
      <c r="H163" s="12">
        <f t="shared" ref="H163" si="158">+F163/13*(13-G163)</f>
        <v>402186.15086286783</v>
      </c>
      <c r="J163" s="4">
        <f t="shared" ref="J163" si="159">F163-H163</f>
        <v>4826233.8103544135</v>
      </c>
      <c r="K163" s="17"/>
      <c r="L163" s="3" t="s">
        <v>22</v>
      </c>
      <c r="M163" s="3"/>
      <c r="N163" s="13"/>
      <c r="P163" s="4">
        <f t="shared" ref="P163" si="160">+J163*N163</f>
        <v>0</v>
      </c>
      <c r="R163" s="14">
        <v>0.52654770045411392</v>
      </c>
      <c r="T163" s="4">
        <f t="shared" ref="T163" si="161">J163/1000*R163</f>
        <v>2541.2423146960127</v>
      </c>
    </row>
    <row r="164" spans="1:20" x14ac:dyDescent="0.2">
      <c r="B164" s="6"/>
      <c r="D164" s="20"/>
      <c r="G164" s="17"/>
      <c r="H164" s="17"/>
      <c r="J164" s="17"/>
      <c r="K164" s="17"/>
      <c r="L164" s="3"/>
      <c r="M164" s="3"/>
      <c r="N164" s="13"/>
      <c r="P164" s="17"/>
      <c r="R164" s="14"/>
      <c r="T164" s="17"/>
    </row>
    <row r="165" spans="1:20" x14ac:dyDescent="0.2">
      <c r="A165" s="3">
        <f>A163+1</f>
        <v>122</v>
      </c>
      <c r="B165" s="6"/>
      <c r="C165" s="1" t="s">
        <v>142</v>
      </c>
      <c r="D165" s="20" t="s">
        <v>143</v>
      </c>
      <c r="E165" s="1" t="s">
        <v>43</v>
      </c>
      <c r="F165" s="4">
        <v>5304451.4878175808</v>
      </c>
      <c r="G165" s="17">
        <v>12</v>
      </c>
      <c r="H165" s="12">
        <f t="shared" ref="H165" si="162">+F165/13*(13-G165)</f>
        <v>408034.72983212158</v>
      </c>
      <c r="J165" s="4">
        <f t="shared" ref="J165" si="163">F165-H165</f>
        <v>4896416.7579854596</v>
      </c>
      <c r="K165" s="17"/>
      <c r="L165" s="3" t="s">
        <v>22</v>
      </c>
      <c r="M165" s="3"/>
      <c r="N165" s="13"/>
      <c r="P165" s="4">
        <f t="shared" ref="P165" si="164">+J165*N165</f>
        <v>0</v>
      </c>
      <c r="R165" s="14">
        <v>0.52654770045411392</v>
      </c>
      <c r="T165" s="4">
        <f t="shared" ref="T165" si="165">J165/1000*R165</f>
        <v>2578.1969843822312</v>
      </c>
    </row>
    <row r="166" spans="1:20" x14ac:dyDescent="0.2">
      <c r="B166" s="6"/>
      <c r="D166" s="20"/>
      <c r="G166" s="17"/>
      <c r="H166" s="17"/>
      <c r="J166" s="17"/>
      <c r="K166" s="17"/>
      <c r="L166" s="3"/>
      <c r="M166" s="3"/>
      <c r="N166" s="13"/>
      <c r="P166" s="17"/>
      <c r="R166" s="14"/>
      <c r="T166" s="17"/>
    </row>
    <row r="167" spans="1:20" x14ac:dyDescent="0.2">
      <c r="A167" s="3">
        <f>A165+1</f>
        <v>123</v>
      </c>
      <c r="B167" s="6"/>
      <c r="C167" s="1" t="s">
        <v>144</v>
      </c>
      <c r="D167" s="20" t="s">
        <v>145</v>
      </c>
      <c r="E167" s="1" t="s">
        <v>35</v>
      </c>
      <c r="F167" s="4">
        <v>2012862.2509137485</v>
      </c>
      <c r="G167" s="17">
        <v>4</v>
      </c>
      <c r="H167" s="12">
        <f t="shared" ref="H167:H169" si="166">+F167/13*(13-G167)</f>
        <v>1393520.0198633643</v>
      </c>
      <c r="J167" s="4">
        <f t="shared" ref="J167:J169" si="167">F167-H167</f>
        <v>619342.23105038423</v>
      </c>
      <c r="K167" s="17"/>
      <c r="L167" s="3" t="s">
        <v>22</v>
      </c>
      <c r="M167" s="3"/>
      <c r="N167" s="13"/>
      <c r="P167" s="4">
        <f t="shared" ref="P167:P169" si="168">+J167*N167</f>
        <v>0</v>
      </c>
      <c r="R167" s="14">
        <v>0.52654770045411392</v>
      </c>
      <c r="T167" s="4">
        <f t="shared" ref="T167:T169" si="169">J167/1000*R167</f>
        <v>326.11322755370037</v>
      </c>
    </row>
    <row r="168" spans="1:20" x14ac:dyDescent="0.2">
      <c r="A168" s="3">
        <f t="shared" ref="A168:A169" si="170">A167+1</f>
        <v>124</v>
      </c>
      <c r="B168" s="6"/>
      <c r="C168" s="1" t="s">
        <v>144</v>
      </c>
      <c r="D168" s="20" t="s">
        <v>145</v>
      </c>
      <c r="E168" s="1" t="s">
        <v>36</v>
      </c>
      <c r="F168" s="4">
        <v>3224.2296000000001</v>
      </c>
      <c r="G168" s="17">
        <v>5</v>
      </c>
      <c r="H168" s="12">
        <f t="shared" si="166"/>
        <v>1984.1412923076923</v>
      </c>
      <c r="J168" s="4">
        <f t="shared" si="167"/>
        <v>1240.0883076923078</v>
      </c>
      <c r="K168" s="17"/>
      <c r="L168" s="3" t="s">
        <v>22</v>
      </c>
      <c r="M168" s="3"/>
      <c r="N168" s="13"/>
      <c r="P168" s="4">
        <f t="shared" si="168"/>
        <v>0</v>
      </c>
      <c r="R168" s="14">
        <v>0.52654770045411392</v>
      </c>
      <c r="T168" s="4">
        <f t="shared" si="169"/>
        <v>0.65296564677541835</v>
      </c>
    </row>
    <row r="169" spans="1:20" x14ac:dyDescent="0.2">
      <c r="A169" s="3">
        <f t="shared" si="170"/>
        <v>125</v>
      </c>
      <c r="B169" s="6"/>
      <c r="C169" s="1" t="s">
        <v>144</v>
      </c>
      <c r="D169" s="20" t="s">
        <v>145</v>
      </c>
      <c r="E169" s="1" t="s">
        <v>37</v>
      </c>
      <c r="F169" s="4">
        <v>746.7912</v>
      </c>
      <c r="G169" s="17">
        <v>6</v>
      </c>
      <c r="H169" s="12">
        <f t="shared" si="166"/>
        <v>402.11833846153849</v>
      </c>
      <c r="J169" s="4">
        <f t="shared" si="167"/>
        <v>344.67286153846152</v>
      </c>
      <c r="K169" s="17"/>
      <c r="L169" s="3" t="s">
        <v>22</v>
      </c>
      <c r="M169" s="3"/>
      <c r="N169" s="13"/>
      <c r="P169" s="4">
        <f t="shared" si="168"/>
        <v>0</v>
      </c>
      <c r="R169" s="14">
        <v>0.52654770045411392</v>
      </c>
      <c r="T169" s="4">
        <f t="shared" si="169"/>
        <v>0.18148670265201611</v>
      </c>
    </row>
    <row r="170" spans="1:20" x14ac:dyDescent="0.2">
      <c r="B170" s="6"/>
      <c r="D170" s="20"/>
      <c r="G170" s="17"/>
      <c r="H170" s="17"/>
      <c r="J170" s="17"/>
      <c r="K170" s="17"/>
      <c r="L170" s="3"/>
      <c r="M170" s="3"/>
      <c r="N170" s="13"/>
      <c r="P170" s="17"/>
      <c r="R170" s="14"/>
      <c r="T170" s="17"/>
    </row>
    <row r="171" spans="1:20" x14ac:dyDescent="0.2">
      <c r="A171" s="3">
        <f>A169+1</f>
        <v>126</v>
      </c>
      <c r="B171" s="6"/>
      <c r="C171" s="1" t="s">
        <v>146</v>
      </c>
      <c r="D171" s="20" t="s">
        <v>147</v>
      </c>
      <c r="E171" s="1" t="s">
        <v>43</v>
      </c>
      <c r="F171" s="4">
        <v>3850534.4679223527</v>
      </c>
      <c r="G171" s="17">
        <v>12</v>
      </c>
      <c r="H171" s="12">
        <f t="shared" ref="H171" si="171">+F171/13*(13-G171)</f>
        <v>296194.95907095022</v>
      </c>
      <c r="J171" s="4">
        <f t="shared" ref="J171" si="172">F171-H171</f>
        <v>3554339.5088514024</v>
      </c>
      <c r="K171" s="17"/>
      <c r="L171" s="3" t="s">
        <v>22</v>
      </c>
      <c r="M171" s="3"/>
      <c r="N171" s="13"/>
      <c r="P171" s="4">
        <f t="shared" ref="P171" si="173">+J171*N171</f>
        <v>0</v>
      </c>
      <c r="R171" s="14">
        <v>0.52654770045411392</v>
      </c>
      <c r="T171" s="4">
        <f t="shared" ref="T171" si="174">J171/1000*R171</f>
        <v>1871.5292950189107</v>
      </c>
    </row>
    <row r="172" spans="1:20" x14ac:dyDescent="0.2">
      <c r="B172" s="6"/>
      <c r="D172" s="20"/>
      <c r="G172" s="17"/>
      <c r="H172" s="12"/>
      <c r="K172" s="17"/>
      <c r="L172" s="3"/>
      <c r="M172" s="3"/>
      <c r="N172" s="13"/>
      <c r="P172" s="4"/>
      <c r="R172" s="14"/>
      <c r="T172" s="4"/>
    </row>
    <row r="173" spans="1:20" x14ac:dyDescent="0.2">
      <c r="A173" s="3">
        <f>A171+1</f>
        <v>127</v>
      </c>
      <c r="B173" s="6"/>
      <c r="C173" s="1" t="s">
        <v>148</v>
      </c>
      <c r="D173" s="20" t="s">
        <v>149</v>
      </c>
      <c r="E173" s="1" t="s">
        <v>37</v>
      </c>
      <c r="F173" s="4">
        <v>7301344.8670630287</v>
      </c>
      <c r="G173" s="17">
        <v>6</v>
      </c>
      <c r="H173" s="12">
        <f t="shared" ref="H173:H176" si="175">+F173/13*(13-G173)</f>
        <v>3931493.3899570154</v>
      </c>
      <c r="J173" s="4">
        <f t="shared" ref="J173:J176" si="176">F173-H173</f>
        <v>3369851.4771060133</v>
      </c>
      <c r="K173" s="17"/>
      <c r="L173" s="3" t="s">
        <v>22</v>
      </c>
      <c r="M173" s="3"/>
      <c r="N173" s="13"/>
      <c r="P173" s="4">
        <f t="shared" ref="P173:P176" si="177">+J173*N173</f>
        <v>0</v>
      </c>
      <c r="R173" s="14">
        <v>0.52654770045411392</v>
      </c>
      <c r="T173" s="4">
        <f t="shared" ref="T173:T176" si="178">J173/1000*R173</f>
        <v>1774.3875461420703</v>
      </c>
    </row>
    <row r="174" spans="1:20" x14ac:dyDescent="0.2">
      <c r="A174" s="3">
        <f t="shared" ref="A174:A177" si="179">A173+1</f>
        <v>128</v>
      </c>
      <c r="B174" s="6"/>
      <c r="C174" s="1" t="s">
        <v>148</v>
      </c>
      <c r="D174" s="20" t="s">
        <v>149</v>
      </c>
      <c r="E174" s="1" t="s">
        <v>38</v>
      </c>
      <c r="F174" s="4">
        <v>1769.5194000000001</v>
      </c>
      <c r="G174" s="17">
        <v>7</v>
      </c>
      <c r="H174" s="12">
        <f t="shared" si="175"/>
        <v>816.70126153846172</v>
      </c>
      <c r="J174" s="4">
        <f t="shared" si="176"/>
        <v>952.81813846153841</v>
      </c>
      <c r="K174" s="17"/>
      <c r="L174" s="3" t="s">
        <v>22</v>
      </c>
      <c r="M174" s="3"/>
      <c r="N174" s="13"/>
      <c r="P174" s="4">
        <f t="shared" si="177"/>
        <v>0</v>
      </c>
      <c r="R174" s="14">
        <v>0.52654770045411392</v>
      </c>
      <c r="T174" s="4">
        <f t="shared" si="178"/>
        <v>0.5017041997578926</v>
      </c>
    </row>
    <row r="175" spans="1:20" x14ac:dyDescent="0.2">
      <c r="A175" s="3">
        <f t="shared" si="179"/>
        <v>129</v>
      </c>
      <c r="B175" s="6"/>
      <c r="C175" s="1" t="s">
        <v>148</v>
      </c>
      <c r="D175" s="20" t="s">
        <v>149</v>
      </c>
      <c r="E175" s="1" t="s">
        <v>39</v>
      </c>
      <c r="F175" s="17">
        <v>746.7912</v>
      </c>
      <c r="G175" s="17">
        <v>8</v>
      </c>
      <c r="H175" s="12">
        <f t="shared" si="175"/>
        <v>287.22738461538461</v>
      </c>
      <c r="J175" s="4">
        <f t="shared" si="176"/>
        <v>459.5638153846154</v>
      </c>
      <c r="K175" s="17"/>
      <c r="L175" s="3" t="s">
        <v>22</v>
      </c>
      <c r="M175" s="3"/>
      <c r="N175" s="13"/>
      <c r="P175" s="4">
        <f t="shared" si="177"/>
        <v>0</v>
      </c>
      <c r="R175" s="14">
        <v>0.52654770045411392</v>
      </c>
      <c r="T175" s="4">
        <f t="shared" si="178"/>
        <v>0.24198227020268817</v>
      </c>
    </row>
    <row r="176" spans="1:20" x14ac:dyDescent="0.2">
      <c r="A176" s="3">
        <f t="shared" si="179"/>
        <v>130</v>
      </c>
      <c r="B176" s="6"/>
      <c r="C176" s="1" t="s">
        <v>148</v>
      </c>
      <c r="D176" s="20" t="s">
        <v>149</v>
      </c>
      <c r="E176" s="1" t="s">
        <v>40</v>
      </c>
      <c r="F176" s="15">
        <v>466.71359999999999</v>
      </c>
      <c r="G176" s="17">
        <v>9</v>
      </c>
      <c r="H176" s="16">
        <f t="shared" si="175"/>
        <v>143.60418461538461</v>
      </c>
      <c r="J176" s="15">
        <f t="shared" si="176"/>
        <v>323.10941538461537</v>
      </c>
      <c r="K176" s="17"/>
      <c r="L176" s="3" t="s">
        <v>22</v>
      </c>
      <c r="M176" s="3"/>
      <c r="N176" s="13"/>
      <c r="P176" s="15">
        <f t="shared" si="177"/>
        <v>0</v>
      </c>
      <c r="R176" s="14">
        <v>0.52654770045411392</v>
      </c>
      <c r="T176" s="15">
        <f t="shared" si="178"/>
        <v>0.17013251966584231</v>
      </c>
    </row>
    <row r="177" spans="1:20" x14ac:dyDescent="0.2">
      <c r="A177" s="3">
        <f t="shared" si="179"/>
        <v>131</v>
      </c>
      <c r="B177" s="23" t="s">
        <v>150</v>
      </c>
      <c r="D177" s="20"/>
      <c r="F177" s="17">
        <f>SUM(F148:F176)</f>
        <v>43208484.479104534</v>
      </c>
      <c r="G177" s="17"/>
      <c r="H177" s="17">
        <f>SUM(H148:H176)</f>
        <v>11020532.432803117</v>
      </c>
      <c r="J177" s="17">
        <f>SUM(J148:J176)</f>
        <v>32187952.046301413</v>
      </c>
      <c r="K177" s="17"/>
      <c r="L177" s="3"/>
      <c r="M177" s="3"/>
      <c r="N177" s="13"/>
      <c r="P177" s="17">
        <f>SUM(P148:P176)</f>
        <v>67859.18116104597</v>
      </c>
      <c r="R177" s="14"/>
      <c r="T177" s="17">
        <f>SUM(T148:T176)</f>
        <v>16948.492132307299</v>
      </c>
    </row>
    <row r="178" spans="1:20" x14ac:dyDescent="0.2">
      <c r="B178" s="6"/>
      <c r="D178" s="20"/>
      <c r="F178" s="17"/>
      <c r="G178" s="17"/>
      <c r="H178" s="17"/>
      <c r="J178" s="17"/>
      <c r="K178" s="17"/>
      <c r="L178" s="3"/>
      <c r="M178" s="3"/>
      <c r="N178" s="13"/>
      <c r="P178" s="17"/>
      <c r="R178" s="14"/>
      <c r="T178" s="17"/>
    </row>
    <row r="179" spans="1:20" x14ac:dyDescent="0.2">
      <c r="A179" s="3">
        <f>A177+1</f>
        <v>132</v>
      </c>
      <c r="B179" s="23" t="s">
        <v>151</v>
      </c>
      <c r="F179" s="17"/>
      <c r="G179" s="17"/>
      <c r="H179" s="17"/>
      <c r="J179" s="17"/>
      <c r="K179" s="17"/>
      <c r="L179" s="3"/>
      <c r="M179" s="3"/>
      <c r="N179" s="13"/>
      <c r="P179" s="17"/>
      <c r="R179" s="14"/>
      <c r="T179" s="17"/>
    </row>
    <row r="180" spans="1:20" x14ac:dyDescent="0.2">
      <c r="A180" s="3">
        <f t="shared" ref="A180:A182" si="180">A179+1</f>
        <v>133</v>
      </c>
      <c r="B180" s="6"/>
      <c r="C180" s="1" t="s">
        <v>146</v>
      </c>
      <c r="D180" s="20" t="s">
        <v>152</v>
      </c>
      <c r="E180" s="1" t="s">
        <v>36</v>
      </c>
      <c r="F180" s="17">
        <v>2370998.5475376756</v>
      </c>
      <c r="G180" s="17">
        <v>5</v>
      </c>
      <c r="H180" s="12">
        <f t="shared" ref="H180:H181" si="181">+F180/13*(13-G180)</f>
        <v>1459076.0292539543</v>
      </c>
      <c r="J180" s="4">
        <f t="shared" ref="J180:J181" si="182">F180-H180</f>
        <v>911922.51828372129</v>
      </c>
      <c r="K180" s="17"/>
      <c r="L180" s="3" t="s">
        <v>22</v>
      </c>
      <c r="M180" s="3"/>
      <c r="N180" s="13"/>
      <c r="P180" s="4">
        <f t="shared" ref="P180:P181" si="183">+J180*N180</f>
        <v>0</v>
      </c>
      <c r="R180" s="14">
        <v>0.52654770045411392</v>
      </c>
      <c r="T180" s="4">
        <f t="shared" ref="T180:T181" si="184">J180/1000*R180</f>
        <v>480.17070499461812</v>
      </c>
    </row>
    <row r="181" spans="1:20" x14ac:dyDescent="0.2">
      <c r="A181" s="3">
        <f t="shared" si="180"/>
        <v>134</v>
      </c>
      <c r="B181" s="6"/>
      <c r="C181" s="1" t="s">
        <v>146</v>
      </c>
      <c r="D181" s="20" t="s">
        <v>152</v>
      </c>
      <c r="E181" s="1" t="s">
        <v>37</v>
      </c>
      <c r="F181" s="15">
        <v>513342.41200000001</v>
      </c>
      <c r="G181" s="17">
        <v>6</v>
      </c>
      <c r="H181" s="16">
        <f t="shared" si="181"/>
        <v>276415.14492307691</v>
      </c>
      <c r="J181" s="15">
        <f t="shared" si="182"/>
        <v>236927.2670769231</v>
      </c>
      <c r="K181" s="17"/>
      <c r="L181" s="3" t="s">
        <v>22</v>
      </c>
      <c r="M181" s="3"/>
      <c r="N181" s="13"/>
      <c r="P181" s="15">
        <f t="shared" si="183"/>
        <v>0</v>
      </c>
      <c r="R181" s="14">
        <v>0.52654770045411392</v>
      </c>
      <c r="T181" s="15">
        <f t="shared" si="184"/>
        <v>124.75350765423156</v>
      </c>
    </row>
    <row r="182" spans="1:20" x14ac:dyDescent="0.2">
      <c r="A182" s="3">
        <f t="shared" si="180"/>
        <v>135</v>
      </c>
      <c r="B182" s="23" t="s">
        <v>153</v>
      </c>
      <c r="F182" s="17">
        <f>SUM(F180:F181)</f>
        <v>2884340.9595376756</v>
      </c>
      <c r="G182" s="17"/>
      <c r="H182" s="17">
        <f>SUM(H180:H181)</f>
        <v>1735491.1741770313</v>
      </c>
      <c r="J182" s="17">
        <f>SUM(J180:J181)</f>
        <v>1148849.7853606443</v>
      </c>
      <c r="K182" s="17"/>
      <c r="L182" s="3"/>
      <c r="M182" s="3"/>
      <c r="N182" s="13"/>
      <c r="P182" s="17">
        <f>SUM(P180:P181)</f>
        <v>0</v>
      </c>
      <c r="R182" s="14"/>
      <c r="T182" s="17">
        <f>SUM(T180:T181)</f>
        <v>604.92421264884968</v>
      </c>
    </row>
    <row r="183" spans="1:20" x14ac:dyDescent="0.2">
      <c r="F183" s="17"/>
      <c r="G183" s="17"/>
      <c r="H183" s="17"/>
      <c r="J183" s="17"/>
      <c r="K183" s="17"/>
      <c r="L183" s="3"/>
      <c r="M183" s="3"/>
      <c r="N183" s="13"/>
      <c r="P183" s="17"/>
      <c r="R183" s="14"/>
      <c r="T183" s="17"/>
    </row>
    <row r="184" spans="1:20" x14ac:dyDescent="0.2">
      <c r="A184" s="3">
        <f>A182+1</f>
        <v>136</v>
      </c>
      <c r="B184" s="23" t="s">
        <v>154</v>
      </c>
      <c r="D184" s="20"/>
      <c r="F184" s="17"/>
      <c r="G184" s="17"/>
      <c r="H184" s="17"/>
      <c r="J184" s="17"/>
      <c r="K184" s="17"/>
      <c r="L184" s="3"/>
      <c r="M184" s="3"/>
      <c r="N184" s="13"/>
      <c r="P184" s="17"/>
      <c r="R184" s="14"/>
      <c r="T184" s="17"/>
    </row>
    <row r="185" spans="1:20" x14ac:dyDescent="0.2">
      <c r="A185" s="3">
        <f t="shared" ref="A185:A186" si="185">A184+1</f>
        <v>137</v>
      </c>
      <c r="B185" s="6"/>
      <c r="C185" s="1" t="s">
        <v>155</v>
      </c>
      <c r="D185" s="20" t="s">
        <v>156</v>
      </c>
      <c r="E185" s="1" t="s">
        <v>42</v>
      </c>
      <c r="F185" s="17">
        <v>3971041.6282999148</v>
      </c>
      <c r="G185" s="17">
        <v>11</v>
      </c>
      <c r="H185" s="12">
        <f t="shared" ref="H185:H186" si="186">+F185/13*(13-G185)</f>
        <v>610929.48127690994</v>
      </c>
      <c r="J185" s="4">
        <f t="shared" ref="J185:J186" si="187">F185-H185</f>
        <v>3360112.1470230049</v>
      </c>
      <c r="K185" s="17"/>
      <c r="L185" s="3" t="s">
        <v>22</v>
      </c>
      <c r="M185" s="3"/>
      <c r="N185" s="13"/>
      <c r="P185" s="4">
        <f t="shared" ref="P185:P186" si="188">+J185*N185</f>
        <v>0</v>
      </c>
      <c r="R185" s="14">
        <v>0.52654770045411392</v>
      </c>
      <c r="T185" s="4">
        <f t="shared" ref="T185:T186" si="189">J185/1000*R185</f>
        <v>1769.2593242828989</v>
      </c>
    </row>
    <row r="186" spans="1:20" x14ac:dyDescent="0.2">
      <c r="A186" s="3">
        <f t="shared" si="185"/>
        <v>138</v>
      </c>
      <c r="B186" s="6"/>
      <c r="C186" s="1" t="s">
        <v>155</v>
      </c>
      <c r="D186" s="20" t="s">
        <v>156</v>
      </c>
      <c r="E186" s="1" t="s">
        <v>43</v>
      </c>
      <c r="F186" s="17">
        <v>26091.6633</v>
      </c>
      <c r="G186" s="17">
        <v>12</v>
      </c>
      <c r="H186" s="12">
        <f t="shared" si="186"/>
        <v>2007.051023076923</v>
      </c>
      <c r="J186" s="4">
        <f t="shared" si="187"/>
        <v>24084.612276923079</v>
      </c>
      <c r="K186" s="17"/>
      <c r="L186" s="3" t="s">
        <v>22</v>
      </c>
      <c r="M186" s="3"/>
      <c r="N186" s="13"/>
      <c r="P186" s="4">
        <f t="shared" si="188"/>
        <v>0</v>
      </c>
      <c r="R186" s="14">
        <v>0.52654770045411392</v>
      </c>
      <c r="T186" s="4">
        <f t="shared" si="189"/>
        <v>12.681697210742767</v>
      </c>
    </row>
    <row r="187" spans="1:20" x14ac:dyDescent="0.2">
      <c r="B187" s="6"/>
      <c r="D187" s="20"/>
      <c r="F187" s="17"/>
      <c r="G187" s="17"/>
      <c r="H187" s="17"/>
      <c r="J187" s="17"/>
      <c r="K187" s="17"/>
      <c r="L187" s="3"/>
      <c r="M187" s="3"/>
      <c r="N187" s="13"/>
      <c r="P187" s="17"/>
      <c r="R187" s="14"/>
      <c r="T187" s="17"/>
    </row>
    <row r="188" spans="1:20" x14ac:dyDescent="0.2">
      <c r="A188" s="3">
        <f>A186+1</f>
        <v>139</v>
      </c>
      <c r="B188" s="6"/>
      <c r="C188" s="1" t="s">
        <v>157</v>
      </c>
      <c r="D188" s="20" t="s">
        <v>158</v>
      </c>
      <c r="E188" s="1" t="s">
        <v>105</v>
      </c>
      <c r="F188" s="17">
        <v>38.69</v>
      </c>
      <c r="G188" s="17">
        <v>1</v>
      </c>
      <c r="H188" s="12">
        <f t="shared" ref="H188:H198" si="190">+F188/13*(13-G188)</f>
        <v>35.713846153846156</v>
      </c>
      <c r="J188" s="4">
        <f t="shared" ref="J188:J198" si="191">F188-H188</f>
        <v>2.9761538461538422</v>
      </c>
      <c r="K188" s="17"/>
      <c r="L188" s="3" t="s">
        <v>22</v>
      </c>
      <c r="M188" s="3"/>
      <c r="N188" s="13"/>
      <c r="P188" s="4">
        <f t="shared" ref="P188:P198" si="192">+J188*N188</f>
        <v>0</v>
      </c>
      <c r="R188" s="14">
        <v>0.52654770045411392</v>
      </c>
      <c r="T188" s="4">
        <f t="shared" ref="T188:T198" si="193">J188/1000*R188</f>
        <v>1.5670869638899725E-3</v>
      </c>
    </row>
    <row r="189" spans="1:20" x14ac:dyDescent="0.2">
      <c r="A189" s="3">
        <f t="shared" ref="A189:A199" si="194">A188+1</f>
        <v>140</v>
      </c>
      <c r="B189" s="6"/>
      <c r="C189" s="1" t="s">
        <v>157</v>
      </c>
      <c r="D189" s="20" t="s">
        <v>158</v>
      </c>
      <c r="E189" s="1" t="s">
        <v>34</v>
      </c>
      <c r="F189" s="17">
        <v>8368692.6939026294</v>
      </c>
      <c r="G189" s="17">
        <v>3</v>
      </c>
      <c r="H189" s="12">
        <f t="shared" si="190"/>
        <v>6437455.9183866382</v>
      </c>
      <c r="J189" s="4">
        <f t="shared" si="191"/>
        <v>1931236.7755159913</v>
      </c>
      <c r="K189" s="17"/>
      <c r="L189" s="3" t="s">
        <v>22</v>
      </c>
      <c r="M189" s="3"/>
      <c r="N189" s="13"/>
      <c r="P189" s="4">
        <f t="shared" si="192"/>
        <v>0</v>
      </c>
      <c r="R189" s="14">
        <v>0.52654770045411392</v>
      </c>
      <c r="T189" s="4">
        <f t="shared" si="193"/>
        <v>1016.888283180363</v>
      </c>
    </row>
    <row r="190" spans="1:20" x14ac:dyDescent="0.2">
      <c r="A190" s="3">
        <f t="shared" si="194"/>
        <v>141</v>
      </c>
      <c r="B190" s="6"/>
      <c r="C190" s="1" t="s">
        <v>157</v>
      </c>
      <c r="D190" s="20" t="s">
        <v>158</v>
      </c>
      <c r="E190" s="1" t="s">
        <v>35</v>
      </c>
      <c r="F190" s="17">
        <v>309312.5</v>
      </c>
      <c r="G190" s="17">
        <v>4</v>
      </c>
      <c r="H190" s="12">
        <f t="shared" si="190"/>
        <v>214139.42307692306</v>
      </c>
      <c r="J190" s="4">
        <f t="shared" si="191"/>
        <v>95173.076923076937</v>
      </c>
      <c r="K190" s="17"/>
      <c r="L190" s="3" t="s">
        <v>22</v>
      </c>
      <c r="M190" s="3"/>
      <c r="N190" s="13"/>
      <c r="P190" s="4">
        <f t="shared" si="192"/>
        <v>0</v>
      </c>
      <c r="R190" s="14">
        <v>0.52654770045411392</v>
      </c>
      <c r="T190" s="4">
        <f t="shared" si="193"/>
        <v>50.113164798988656</v>
      </c>
    </row>
    <row r="191" spans="1:20" x14ac:dyDescent="0.2">
      <c r="A191" s="3">
        <f t="shared" si="194"/>
        <v>142</v>
      </c>
      <c r="B191" s="6"/>
      <c r="C191" s="1" t="s">
        <v>157</v>
      </c>
      <c r="D191" s="20" t="s">
        <v>158</v>
      </c>
      <c r="E191" s="1" t="s">
        <v>36</v>
      </c>
      <c r="F191" s="17">
        <v>309312.5</v>
      </c>
      <c r="G191" s="17">
        <v>5</v>
      </c>
      <c r="H191" s="12">
        <f t="shared" si="190"/>
        <v>190346.15384615384</v>
      </c>
      <c r="J191" s="4">
        <f t="shared" si="191"/>
        <v>118966.34615384616</v>
      </c>
      <c r="K191" s="17"/>
      <c r="L191" s="3" t="s">
        <v>22</v>
      </c>
      <c r="M191" s="3"/>
      <c r="N191" s="13"/>
      <c r="P191" s="4">
        <f t="shared" si="192"/>
        <v>0</v>
      </c>
      <c r="R191" s="14">
        <v>0.52654770045411392</v>
      </c>
      <c r="T191" s="4">
        <f t="shared" si="193"/>
        <v>62.641455998735815</v>
      </c>
    </row>
    <row r="192" spans="1:20" x14ac:dyDescent="0.2">
      <c r="A192" s="3">
        <f t="shared" si="194"/>
        <v>143</v>
      </c>
      <c r="B192" s="6"/>
      <c r="C192" s="1" t="s">
        <v>157</v>
      </c>
      <c r="D192" s="20" t="s">
        <v>158</v>
      </c>
      <c r="E192" s="1" t="s">
        <v>37</v>
      </c>
      <c r="F192" s="17">
        <v>309312.5</v>
      </c>
      <c r="G192" s="17">
        <v>6</v>
      </c>
      <c r="H192" s="12">
        <f t="shared" si="190"/>
        <v>166552.88461538462</v>
      </c>
      <c r="J192" s="4">
        <f t="shared" si="191"/>
        <v>142759.61538461538</v>
      </c>
      <c r="K192" s="17"/>
      <c r="L192" s="3" t="s">
        <v>22</v>
      </c>
      <c r="M192" s="3"/>
      <c r="N192" s="13"/>
      <c r="P192" s="4">
        <f t="shared" si="192"/>
        <v>0</v>
      </c>
      <c r="R192" s="14">
        <v>0.52654770045411392</v>
      </c>
      <c r="T192" s="4">
        <f t="shared" si="193"/>
        <v>75.16974719848298</v>
      </c>
    </row>
    <row r="193" spans="1:20" x14ac:dyDescent="0.2">
      <c r="A193" s="3">
        <f t="shared" si="194"/>
        <v>144</v>
      </c>
      <c r="B193" s="6"/>
      <c r="C193" s="1" t="s">
        <v>157</v>
      </c>
      <c r="D193" s="20" t="s">
        <v>158</v>
      </c>
      <c r="E193" s="1" t="s">
        <v>38</v>
      </c>
      <c r="F193" s="17">
        <v>309312.5</v>
      </c>
      <c r="G193" s="17">
        <v>7</v>
      </c>
      <c r="H193" s="12">
        <f t="shared" si="190"/>
        <v>142759.61538461538</v>
      </c>
      <c r="J193" s="4">
        <f t="shared" si="191"/>
        <v>166552.88461538462</v>
      </c>
      <c r="K193" s="17"/>
      <c r="L193" s="3" t="s">
        <v>22</v>
      </c>
      <c r="M193" s="3"/>
      <c r="N193" s="13"/>
      <c r="P193" s="4">
        <f t="shared" si="192"/>
        <v>0</v>
      </c>
      <c r="R193" s="14">
        <v>0.52654770045411392</v>
      </c>
      <c r="T193" s="4">
        <f t="shared" si="193"/>
        <v>87.698038398230139</v>
      </c>
    </row>
    <row r="194" spans="1:20" x14ac:dyDescent="0.2">
      <c r="A194" s="3">
        <f t="shared" si="194"/>
        <v>145</v>
      </c>
      <c r="B194" s="6"/>
      <c r="C194" s="1" t="s">
        <v>157</v>
      </c>
      <c r="D194" s="20" t="s">
        <v>158</v>
      </c>
      <c r="E194" s="1" t="s">
        <v>39</v>
      </c>
      <c r="F194" s="17">
        <v>309312.5</v>
      </c>
      <c r="G194" s="17">
        <f>G193+1</f>
        <v>8</v>
      </c>
      <c r="H194" s="12">
        <f t="shared" si="190"/>
        <v>118966.34615384616</v>
      </c>
      <c r="J194" s="4">
        <f t="shared" si="191"/>
        <v>190346.15384615384</v>
      </c>
      <c r="K194" s="17"/>
      <c r="L194" s="3" t="s">
        <v>22</v>
      </c>
      <c r="M194" s="3"/>
      <c r="N194" s="13"/>
      <c r="P194" s="4">
        <f t="shared" si="192"/>
        <v>0</v>
      </c>
      <c r="R194" s="14">
        <v>0.52654770045411392</v>
      </c>
      <c r="T194" s="4">
        <f t="shared" si="193"/>
        <v>100.2263295979773</v>
      </c>
    </row>
    <row r="195" spans="1:20" x14ac:dyDescent="0.2">
      <c r="A195" s="3">
        <f t="shared" si="194"/>
        <v>146</v>
      </c>
      <c r="B195" s="6"/>
      <c r="C195" s="1" t="s">
        <v>157</v>
      </c>
      <c r="D195" s="20" t="s">
        <v>158</v>
      </c>
      <c r="E195" s="1" t="s">
        <v>40</v>
      </c>
      <c r="F195" s="17">
        <v>309312.5</v>
      </c>
      <c r="G195" s="17">
        <f t="shared" ref="G195:G198" si="195">G194+1</f>
        <v>9</v>
      </c>
      <c r="H195" s="12">
        <f t="shared" si="190"/>
        <v>95173.076923076922</v>
      </c>
      <c r="J195" s="4">
        <f t="shared" si="191"/>
        <v>214139.42307692306</v>
      </c>
      <c r="K195" s="17"/>
      <c r="L195" s="3" t="s">
        <v>22</v>
      </c>
      <c r="M195" s="3"/>
      <c r="N195" s="13"/>
      <c r="P195" s="4">
        <f t="shared" si="192"/>
        <v>0</v>
      </c>
      <c r="R195" s="14">
        <v>0.52654770045411392</v>
      </c>
      <c r="T195" s="4">
        <f t="shared" si="193"/>
        <v>112.75462079772446</v>
      </c>
    </row>
    <row r="196" spans="1:20" x14ac:dyDescent="0.2">
      <c r="A196" s="3">
        <f t="shared" si="194"/>
        <v>147</v>
      </c>
      <c r="B196" s="6"/>
      <c r="C196" s="1" t="s">
        <v>157</v>
      </c>
      <c r="D196" s="20" t="s">
        <v>158</v>
      </c>
      <c r="E196" s="1" t="s">
        <v>41</v>
      </c>
      <c r="F196" s="17">
        <v>82062.5</v>
      </c>
      <c r="G196" s="17">
        <f t="shared" si="195"/>
        <v>10</v>
      </c>
      <c r="H196" s="12">
        <f t="shared" si="190"/>
        <v>18937.5</v>
      </c>
      <c r="J196" s="4">
        <f t="shared" si="191"/>
        <v>63125</v>
      </c>
      <c r="K196" s="17"/>
      <c r="L196" s="3" t="s">
        <v>22</v>
      </c>
      <c r="M196" s="3"/>
      <c r="N196" s="13"/>
      <c r="P196" s="4">
        <f t="shared" si="192"/>
        <v>0</v>
      </c>
      <c r="R196" s="14">
        <v>0.52654770045411392</v>
      </c>
      <c r="T196" s="4">
        <f t="shared" si="193"/>
        <v>33.238323591165944</v>
      </c>
    </row>
    <row r="197" spans="1:20" x14ac:dyDescent="0.2">
      <c r="A197" s="3">
        <f t="shared" si="194"/>
        <v>148</v>
      </c>
      <c r="B197" s="6"/>
      <c r="C197" s="1" t="s">
        <v>157</v>
      </c>
      <c r="D197" s="20" t="s">
        <v>158</v>
      </c>
      <c r="E197" s="1" t="s">
        <v>42</v>
      </c>
      <c r="F197" s="17">
        <v>6312.5</v>
      </c>
      <c r="G197" s="17">
        <f t="shared" si="195"/>
        <v>11</v>
      </c>
      <c r="H197" s="12">
        <f t="shared" si="190"/>
        <v>971.15384615384619</v>
      </c>
      <c r="J197" s="4">
        <f t="shared" si="191"/>
        <v>5341.3461538461543</v>
      </c>
      <c r="K197" s="17"/>
      <c r="L197" s="3" t="s">
        <v>22</v>
      </c>
      <c r="M197" s="3"/>
      <c r="N197" s="13"/>
      <c r="P197" s="4">
        <f t="shared" si="192"/>
        <v>0</v>
      </c>
      <c r="R197" s="14">
        <v>0.52654770045411392</v>
      </c>
      <c r="T197" s="4">
        <f t="shared" si="193"/>
        <v>2.8124735346371184</v>
      </c>
    </row>
    <row r="198" spans="1:20" x14ac:dyDescent="0.2">
      <c r="A198" s="3">
        <f t="shared" si="194"/>
        <v>149</v>
      </c>
      <c r="B198" s="6"/>
      <c r="C198" s="1" t="s">
        <v>157</v>
      </c>
      <c r="D198" s="20" t="s">
        <v>158</v>
      </c>
      <c r="E198" s="1" t="s">
        <v>43</v>
      </c>
      <c r="F198" s="15">
        <v>6312.5</v>
      </c>
      <c r="G198" s="17">
        <f t="shared" si="195"/>
        <v>12</v>
      </c>
      <c r="H198" s="16">
        <f t="shared" si="190"/>
        <v>485.57692307692309</v>
      </c>
      <c r="J198" s="15">
        <f t="shared" si="191"/>
        <v>5826.9230769230771</v>
      </c>
      <c r="K198" s="17"/>
      <c r="L198" s="3" t="s">
        <v>22</v>
      </c>
      <c r="M198" s="3"/>
      <c r="N198" s="13"/>
      <c r="P198" s="15">
        <f t="shared" si="192"/>
        <v>0</v>
      </c>
      <c r="R198" s="14">
        <v>0.52654770045411392</v>
      </c>
      <c r="T198" s="15">
        <f t="shared" si="193"/>
        <v>3.0681529468768565</v>
      </c>
    </row>
    <row r="199" spans="1:20" x14ac:dyDescent="0.2">
      <c r="A199" s="3">
        <f t="shared" si="194"/>
        <v>150</v>
      </c>
      <c r="B199" s="23" t="s">
        <v>159</v>
      </c>
      <c r="D199" s="20"/>
      <c r="F199" s="17">
        <f>SUM(F185:F198)</f>
        <v>14316427.175502544</v>
      </c>
      <c r="G199" s="17"/>
      <c r="H199" s="17">
        <f>SUM(H185:H198)</f>
        <v>7998759.8953020098</v>
      </c>
      <c r="J199" s="17">
        <f>SUM(J185:J198)</f>
        <v>6317667.2802005345</v>
      </c>
      <c r="K199" s="17"/>
      <c r="L199" s="3"/>
      <c r="M199" s="3"/>
      <c r="N199" s="13"/>
      <c r="P199" s="17">
        <f>SUM(P185:P198)</f>
        <v>0</v>
      </c>
      <c r="R199" s="14"/>
      <c r="T199" s="17">
        <f>SUM(T185:T198)</f>
        <v>3326.5531786237884</v>
      </c>
    </row>
    <row r="200" spans="1:20" x14ac:dyDescent="0.2">
      <c r="B200" s="6"/>
      <c r="D200" s="20"/>
      <c r="F200" s="17"/>
      <c r="G200" s="17"/>
      <c r="H200" s="17"/>
      <c r="J200" s="17"/>
      <c r="K200" s="17"/>
      <c r="L200" s="3"/>
      <c r="M200" s="3"/>
      <c r="N200" s="13"/>
      <c r="P200" s="17"/>
      <c r="R200" s="14"/>
      <c r="T200" s="17"/>
    </row>
    <row r="201" spans="1:20" x14ac:dyDescent="0.2">
      <c r="A201" s="3">
        <f>A199+1</f>
        <v>151</v>
      </c>
      <c r="B201" s="23" t="s">
        <v>160</v>
      </c>
      <c r="D201" s="20"/>
      <c r="F201" s="17"/>
      <c r="G201" s="17"/>
      <c r="H201" s="17"/>
      <c r="J201" s="17"/>
      <c r="K201" s="17"/>
      <c r="L201" s="3"/>
      <c r="M201" s="3"/>
      <c r="N201" s="13"/>
      <c r="P201" s="17"/>
      <c r="R201" s="14"/>
      <c r="T201" s="17"/>
    </row>
    <row r="202" spans="1:20" x14ac:dyDescent="0.2">
      <c r="A202" s="3">
        <f t="shared" ref="A202:A203" si="196">A201+1</f>
        <v>152</v>
      </c>
      <c r="B202" s="6"/>
      <c r="C202" s="1" t="s">
        <v>161</v>
      </c>
      <c r="D202" s="20" t="s">
        <v>162</v>
      </c>
      <c r="E202" s="1" t="s">
        <v>40</v>
      </c>
      <c r="F202" s="15">
        <v>9747778.7537074238</v>
      </c>
      <c r="G202" s="17">
        <v>9</v>
      </c>
      <c r="H202" s="16">
        <f t="shared" ref="H202" si="197">+F202/13*(13-G202)</f>
        <v>2999316.5396022843</v>
      </c>
      <c r="J202" s="15">
        <f t="shared" ref="J202" si="198">F202-H202</f>
        <v>6748462.2141051395</v>
      </c>
      <c r="K202" s="17"/>
      <c r="L202" s="3" t="s">
        <v>22</v>
      </c>
      <c r="M202" s="3"/>
      <c r="N202" s="13"/>
      <c r="P202" s="15">
        <f t="shared" ref="P202" si="199">+J202*N202</f>
        <v>0</v>
      </c>
      <c r="R202" s="14">
        <v>0.52654770045411392</v>
      </c>
      <c r="T202" s="15">
        <f t="shared" ref="T202" si="200">J202/1000*R202</f>
        <v>3553.3872604385392</v>
      </c>
    </row>
    <row r="203" spans="1:20" x14ac:dyDescent="0.2">
      <c r="A203" s="3">
        <f t="shared" si="196"/>
        <v>153</v>
      </c>
      <c r="B203" s="23" t="s">
        <v>163</v>
      </c>
      <c r="D203" s="20"/>
      <c r="F203" s="17">
        <f>F202</f>
        <v>9747778.7537074238</v>
      </c>
      <c r="G203" s="17"/>
      <c r="H203" s="17">
        <f>H202</f>
        <v>2999316.5396022843</v>
      </c>
      <c r="J203" s="17">
        <f>J202</f>
        <v>6748462.2141051395</v>
      </c>
      <c r="K203" s="17"/>
      <c r="L203" s="3"/>
      <c r="M203" s="3"/>
      <c r="N203" s="13"/>
      <c r="P203" s="17">
        <f>P202</f>
        <v>0</v>
      </c>
      <c r="R203" s="24"/>
      <c r="T203" s="17">
        <f>T202</f>
        <v>3553.3872604385392</v>
      </c>
    </row>
    <row r="204" spans="1:20" x14ac:dyDescent="0.2">
      <c r="B204" s="6"/>
      <c r="D204" s="20"/>
      <c r="F204" s="17"/>
      <c r="G204" s="17"/>
      <c r="H204" s="17"/>
      <c r="J204" s="17"/>
      <c r="K204" s="17"/>
      <c r="L204" s="3"/>
      <c r="M204" s="3"/>
      <c r="N204" s="13"/>
      <c r="P204" s="17"/>
      <c r="R204" s="24"/>
      <c r="T204" s="17"/>
    </row>
    <row r="205" spans="1:20" ht="13.5" thickBot="1" x14ac:dyDescent="0.25">
      <c r="A205" s="3">
        <f>A203+1</f>
        <v>154</v>
      </c>
      <c r="B205" s="1" t="s">
        <v>164</v>
      </c>
      <c r="C205" s="25"/>
      <c r="D205" s="25"/>
      <c r="E205" s="25"/>
      <c r="F205" s="26">
        <f>F23+F35+F39+F45+F73+F77+F82+F90+F94+F123+F140+F145+F177+F182+F199+F203</f>
        <v>369410686.09724528</v>
      </c>
      <c r="G205" s="27"/>
      <c r="H205" s="26">
        <f>H23+H35+H39+H45+H73+H77+H82+H90+H94+H123+H140+H145+H177+H182+H199+H203</f>
        <v>155547404.93163934</v>
      </c>
      <c r="I205" s="27"/>
      <c r="J205" s="26">
        <f>J23+J35+J39+J45+J73+J77+J82+J90+J94+J123+J140+J145+J177+J182+J199+J203</f>
        <v>213863281.16560593</v>
      </c>
      <c r="K205" s="27"/>
      <c r="L205" s="3"/>
      <c r="M205" s="3"/>
      <c r="P205" s="26">
        <f>P23+P35+P39+P45+P73+P77+P82+P90+P94+P123+P140+P145+P177+P182+P199+P203</f>
        <v>169640.36387369339</v>
      </c>
      <c r="Q205" s="27"/>
      <c r="R205" s="27"/>
      <c r="S205" s="27"/>
      <c r="T205" s="26">
        <f>T23+T35+T39+T45+T73+T77+T82+T90+T94+T123+T140+T145+T177+T182+T199+T203</f>
        <v>112609.2189093214</v>
      </c>
    </row>
    <row r="206" spans="1:20" ht="13.5" thickTop="1" x14ac:dyDescent="0.2">
      <c r="C206" s="25"/>
      <c r="D206" s="25"/>
      <c r="E206" s="25"/>
      <c r="F206" s="4">
        <v>0</v>
      </c>
      <c r="H206" s="4">
        <f>H205+J205-F205</f>
        <v>0</v>
      </c>
      <c r="L206" s="3"/>
      <c r="M206" s="3"/>
    </row>
    <row r="207" spans="1:20" x14ac:dyDescent="0.2">
      <c r="A207" s="1"/>
      <c r="C207" s="28" t="s">
        <v>165</v>
      </c>
      <c r="D207" s="29" t="s">
        <v>23</v>
      </c>
      <c r="E207" s="25"/>
      <c r="L207" s="30" t="s">
        <v>166</v>
      </c>
    </row>
    <row r="208" spans="1:20" ht="54" customHeight="1" x14ac:dyDescent="0.2">
      <c r="C208" s="1" t="str">
        <f>C11</f>
        <v>BORA240001</v>
      </c>
      <c r="D208" s="1" t="s">
        <v>33</v>
      </c>
      <c r="F208" s="27">
        <f>SUMIF($D$11:$D$202,$D208,$F$11:$F$202)</f>
        <v>10508652.609241994</v>
      </c>
      <c r="G208" s="27"/>
      <c r="H208" s="27">
        <f>SUMIF($D$11:$D$202,$D208,$H$11:$H$202)</f>
        <v>7966021.2378784567</v>
      </c>
      <c r="J208" s="27">
        <f>SUMIF($D$11:$D$202,$D208,$J$11:$J$202)</f>
        <v>2542631.3713635374</v>
      </c>
      <c r="K208" s="27"/>
      <c r="L208" s="36" t="s">
        <v>167</v>
      </c>
      <c r="M208" s="36"/>
      <c r="N208" s="36"/>
      <c r="O208" s="36"/>
      <c r="P208" s="36"/>
      <c r="Q208" s="36"/>
      <c r="R208" s="36"/>
      <c r="S208" s="36"/>
      <c r="T208" s="36"/>
    </row>
    <row r="209" spans="3:20" x14ac:dyDescent="0.2">
      <c r="C209" s="1" t="str">
        <f>C22</f>
        <v>CHQB230006</v>
      </c>
      <c r="D209" s="1" t="s">
        <v>45</v>
      </c>
      <c r="F209" s="27">
        <f t="shared" ref="F209:F251" si="201">SUMIF($D$11:$D$202,$D209,$F$11:$F$202)</f>
        <v>2834290.7488380126</v>
      </c>
      <c r="H209" s="27">
        <f t="shared" ref="H209:H251" si="202">SUMIF($D$11:$D$202,$D209,$H$11:$H$202)</f>
        <v>1962201.2876570858</v>
      </c>
      <c r="J209" s="27">
        <f t="shared" ref="J209:J251" si="203">SUMIF($D$11:$D$202,$D209,$J$11:$J$202)</f>
        <v>872089.46118092677</v>
      </c>
      <c r="L209" s="36" t="s">
        <v>168</v>
      </c>
      <c r="M209" s="36"/>
      <c r="N209" s="36"/>
      <c r="O209" s="36"/>
      <c r="P209" s="36"/>
      <c r="Q209" s="36"/>
      <c r="R209" s="36"/>
      <c r="S209" s="36"/>
      <c r="T209" s="36"/>
    </row>
    <row r="210" spans="3:20" x14ac:dyDescent="0.2">
      <c r="C210" s="1" t="str">
        <f>C26</f>
        <v>GINT240638</v>
      </c>
      <c r="D210" s="1" t="s">
        <v>49</v>
      </c>
      <c r="F210" s="27">
        <f t="shared" si="201"/>
        <v>5309103.4160967786</v>
      </c>
      <c r="H210" s="27">
        <f t="shared" si="202"/>
        <v>2858561.3002367266</v>
      </c>
      <c r="J210" s="27">
        <f t="shared" si="203"/>
        <v>2450542.1158600515</v>
      </c>
      <c r="L210" s="36" t="s">
        <v>169</v>
      </c>
      <c r="M210" s="36"/>
      <c r="N210" s="36"/>
      <c r="O210" s="36"/>
      <c r="P210" s="36"/>
      <c r="Q210" s="36"/>
      <c r="R210" s="36"/>
      <c r="S210" s="36"/>
      <c r="T210" s="36"/>
    </row>
    <row r="211" spans="3:20" x14ac:dyDescent="0.2">
      <c r="C211" s="1" t="str">
        <f>C30</f>
        <v>GINT240657</v>
      </c>
      <c r="D211" s="1" t="s">
        <v>51</v>
      </c>
      <c r="F211" s="27">
        <f t="shared" si="201"/>
        <v>2297590.9290789701</v>
      </c>
      <c r="H211" s="27">
        <f t="shared" si="202"/>
        <v>1885445.6736155415</v>
      </c>
      <c r="J211" s="27">
        <f t="shared" si="203"/>
        <v>412145.25546342862</v>
      </c>
      <c r="L211" s="31" t="s">
        <v>170</v>
      </c>
      <c r="M211" s="31"/>
      <c r="N211" s="32"/>
      <c r="O211" s="31"/>
      <c r="P211" s="31"/>
      <c r="Q211" s="31"/>
      <c r="R211" s="31"/>
      <c r="S211" s="31"/>
      <c r="T211" s="31"/>
    </row>
    <row r="212" spans="3:20" x14ac:dyDescent="0.2">
      <c r="C212" s="1" t="str">
        <f>C38</f>
        <v>GINT231567</v>
      </c>
      <c r="D212" s="1" t="s">
        <v>56</v>
      </c>
      <c r="F212" s="27">
        <f t="shared" si="201"/>
        <v>4527783.5503611695</v>
      </c>
      <c r="H212" s="27">
        <f t="shared" si="202"/>
        <v>2786328.3386837966</v>
      </c>
      <c r="J212" s="27">
        <f t="shared" si="203"/>
        <v>1741455.2116773729</v>
      </c>
      <c r="L212" s="31" t="s">
        <v>170</v>
      </c>
      <c r="M212" s="31"/>
      <c r="N212" s="32"/>
      <c r="O212" s="31"/>
      <c r="P212" s="31"/>
      <c r="Q212" s="31"/>
      <c r="R212" s="31"/>
      <c r="S212" s="31"/>
      <c r="T212" s="31"/>
    </row>
    <row r="213" spans="3:20" x14ac:dyDescent="0.2">
      <c r="C213" s="1" t="str">
        <f>C42</f>
        <v>VLMY240001</v>
      </c>
      <c r="D213" s="1" t="s">
        <v>60</v>
      </c>
      <c r="F213" s="27">
        <f t="shared" si="201"/>
        <v>17229218.559999999</v>
      </c>
      <c r="H213" s="27">
        <f t="shared" si="202"/>
        <v>1325324.5046153846</v>
      </c>
      <c r="J213" s="27">
        <f t="shared" si="203"/>
        <v>15903894.055384614</v>
      </c>
      <c r="L213" s="31" t="s">
        <v>171</v>
      </c>
      <c r="M213" s="31"/>
      <c r="N213" s="32"/>
      <c r="O213" s="31"/>
      <c r="P213" s="31"/>
      <c r="Q213" s="31"/>
      <c r="R213" s="31"/>
      <c r="S213" s="31"/>
      <c r="T213" s="31"/>
    </row>
    <row r="214" spans="3:20" x14ac:dyDescent="0.2">
      <c r="C214" s="1" t="str">
        <f>C43</f>
        <v>VLMY250001</v>
      </c>
      <c r="D214" s="1" t="s">
        <v>63</v>
      </c>
      <c r="F214" s="27">
        <f t="shared" si="201"/>
        <v>4347005.63</v>
      </c>
      <c r="H214" s="27">
        <f t="shared" si="202"/>
        <v>334385.04846153845</v>
      </c>
      <c r="J214" s="27">
        <f t="shared" si="203"/>
        <v>4012620.5815384616</v>
      </c>
      <c r="L214" s="31" t="s">
        <v>172</v>
      </c>
      <c r="M214" s="31"/>
      <c r="N214" s="32"/>
      <c r="O214" s="31"/>
      <c r="P214" s="31"/>
      <c r="Q214" s="31"/>
      <c r="R214" s="31"/>
      <c r="S214" s="31"/>
      <c r="T214" s="31"/>
    </row>
    <row r="215" spans="3:20" x14ac:dyDescent="0.2">
      <c r="C215" s="1" t="str">
        <f>C44</f>
        <v>VLMY250018</v>
      </c>
      <c r="D215" s="1" t="s">
        <v>65</v>
      </c>
      <c r="F215" s="27">
        <f t="shared" si="201"/>
        <v>6145165.3842697926</v>
      </c>
      <c r="H215" s="27">
        <f t="shared" si="202"/>
        <v>472705.02955921483</v>
      </c>
      <c r="J215" s="27">
        <f t="shared" si="203"/>
        <v>5672460.354710578</v>
      </c>
      <c r="L215" s="31" t="s">
        <v>172</v>
      </c>
      <c r="M215" s="31"/>
      <c r="N215" s="32"/>
      <c r="O215" s="31"/>
      <c r="P215" s="31"/>
      <c r="Q215" s="31"/>
      <c r="R215" s="31"/>
      <c r="S215" s="31"/>
      <c r="T215" s="31"/>
    </row>
    <row r="216" spans="3:20" x14ac:dyDescent="0.2">
      <c r="C216" s="1" t="str">
        <f>C48</f>
        <v>CHQB150033</v>
      </c>
      <c r="D216" s="1" t="s">
        <v>69</v>
      </c>
      <c r="F216" s="27">
        <f t="shared" si="201"/>
        <v>15626883.011159999</v>
      </c>
      <c r="H216" s="27">
        <f t="shared" si="202"/>
        <v>8376073.6276615383</v>
      </c>
      <c r="J216" s="27">
        <f t="shared" si="203"/>
        <v>7250809.3834984601</v>
      </c>
      <c r="L216" s="31" t="s">
        <v>172</v>
      </c>
      <c r="M216" s="31"/>
      <c r="N216" s="32"/>
      <c r="O216" s="31"/>
      <c r="P216" s="31"/>
      <c r="Q216" s="31"/>
      <c r="R216" s="31"/>
      <c r="S216" s="31"/>
      <c r="T216" s="31"/>
    </row>
    <row r="217" spans="3:20" x14ac:dyDescent="0.2">
      <c r="C217" s="1" t="str">
        <f>C56</f>
        <v>CLPR220002</v>
      </c>
      <c r="D217" s="1" t="s">
        <v>71</v>
      </c>
      <c r="F217" s="27">
        <f t="shared" si="201"/>
        <v>3521029.7251645895</v>
      </c>
      <c r="H217" s="27">
        <f t="shared" si="202"/>
        <v>270848.44039727614</v>
      </c>
      <c r="J217" s="27">
        <f t="shared" si="203"/>
        <v>3250181.2847673134</v>
      </c>
      <c r="L217" s="31" t="s">
        <v>172</v>
      </c>
      <c r="M217" s="31"/>
      <c r="N217" s="32"/>
      <c r="O217" s="31"/>
      <c r="P217" s="31"/>
      <c r="Q217" s="31"/>
      <c r="R217" s="31"/>
      <c r="S217" s="31"/>
      <c r="T217" s="31"/>
    </row>
    <row r="218" spans="3:20" x14ac:dyDescent="0.2">
      <c r="C218" s="1" t="str">
        <f>C58</f>
        <v>OBPR190001</v>
      </c>
      <c r="D218" s="1" t="s">
        <v>73</v>
      </c>
      <c r="F218" s="27">
        <f t="shared" si="201"/>
        <v>2421576.7440662249</v>
      </c>
      <c r="H218" s="27">
        <f t="shared" si="202"/>
        <v>1456696.8534130615</v>
      </c>
      <c r="J218" s="27">
        <f t="shared" si="203"/>
        <v>964879.89065316319</v>
      </c>
      <c r="L218" s="31" t="s">
        <v>172</v>
      </c>
      <c r="M218" s="31"/>
      <c r="N218" s="32"/>
      <c r="O218" s="31"/>
      <c r="P218" s="31"/>
      <c r="Q218" s="31"/>
      <c r="R218" s="31"/>
      <c r="S218" s="31"/>
      <c r="T218" s="31"/>
    </row>
    <row r="219" spans="3:20" ht="82.15" customHeight="1" x14ac:dyDescent="0.2">
      <c r="C219" s="1" t="str">
        <f>C67</f>
        <v>SKPR220011</v>
      </c>
      <c r="D219" s="1" t="s">
        <v>76</v>
      </c>
      <c r="F219" s="27">
        <f t="shared" si="201"/>
        <v>7778656.4864845201</v>
      </c>
      <c r="H219" s="27">
        <f t="shared" si="202"/>
        <v>2228801.9958413909</v>
      </c>
      <c r="J219" s="27">
        <f t="shared" si="203"/>
        <v>5549854.4906431288</v>
      </c>
      <c r="L219" s="36" t="s">
        <v>173</v>
      </c>
      <c r="M219" s="36"/>
      <c r="N219" s="36"/>
      <c r="O219" s="36"/>
      <c r="P219" s="36"/>
      <c r="Q219" s="36"/>
      <c r="R219" s="36"/>
      <c r="S219" s="36"/>
      <c r="T219" s="36"/>
    </row>
    <row r="220" spans="3:20" ht="62.45" customHeight="1" x14ac:dyDescent="0.2">
      <c r="C220" s="1" t="str">
        <f>C72</f>
        <v>SKPR220012</v>
      </c>
      <c r="D220" s="1" t="s">
        <v>78</v>
      </c>
      <c r="F220" s="27">
        <f t="shared" si="201"/>
        <v>3828973.3160919789</v>
      </c>
      <c r="H220" s="27">
        <f t="shared" si="202"/>
        <v>294536.40893015225</v>
      </c>
      <c r="J220" s="27">
        <f t="shared" si="203"/>
        <v>3534436.9071618267</v>
      </c>
      <c r="L220" s="36" t="s">
        <v>174</v>
      </c>
      <c r="M220" s="36"/>
      <c r="N220" s="36"/>
      <c r="O220" s="36"/>
      <c r="P220" s="36"/>
      <c r="Q220" s="36"/>
      <c r="R220" s="36"/>
      <c r="S220" s="36"/>
      <c r="T220" s="36"/>
    </row>
    <row r="221" spans="3:20" x14ac:dyDescent="0.2">
      <c r="C221" s="1" t="str">
        <f>C80</f>
        <v>HPVY230001</v>
      </c>
      <c r="D221" s="1" t="s">
        <v>86</v>
      </c>
      <c r="F221" s="27">
        <f t="shared" si="201"/>
        <v>118079651.7611488</v>
      </c>
      <c r="H221" s="27">
        <f t="shared" si="202"/>
        <v>63581135.660187818</v>
      </c>
      <c r="J221" s="27">
        <f t="shared" si="203"/>
        <v>54498516.100960977</v>
      </c>
      <c r="L221" s="31" t="s">
        <v>175</v>
      </c>
      <c r="M221" s="31"/>
      <c r="N221" s="32"/>
      <c r="O221" s="31"/>
      <c r="P221" s="31"/>
      <c r="Q221" s="31"/>
      <c r="R221" s="31"/>
      <c r="S221" s="31"/>
      <c r="T221" s="31"/>
    </row>
    <row r="222" spans="3:20" x14ac:dyDescent="0.2">
      <c r="C222" s="1" t="str">
        <f>C76</f>
        <v>DNPR250002</v>
      </c>
      <c r="D222" s="1" t="s">
        <v>82</v>
      </c>
      <c r="F222" s="27">
        <f t="shared" si="201"/>
        <v>2205804.9876781022</v>
      </c>
      <c r="H222" s="27">
        <f t="shared" si="202"/>
        <v>339354.61348893878</v>
      </c>
      <c r="J222" s="27">
        <f t="shared" si="203"/>
        <v>1866450.3741891636</v>
      </c>
      <c r="L222" s="31" t="s">
        <v>172</v>
      </c>
      <c r="M222" s="31"/>
      <c r="N222" s="32"/>
      <c r="O222" s="31"/>
      <c r="P222" s="31"/>
      <c r="Q222" s="31"/>
      <c r="R222" s="31"/>
      <c r="S222" s="31"/>
      <c r="T222" s="31"/>
    </row>
    <row r="223" spans="3:20" x14ac:dyDescent="0.2">
      <c r="C223" s="1" t="str">
        <f>C85</f>
        <v>BSPO210001</v>
      </c>
      <c r="D223" s="1" t="s">
        <v>90</v>
      </c>
      <c r="F223" s="27">
        <f t="shared" si="201"/>
        <v>4917075.6156748114</v>
      </c>
      <c r="H223" s="27">
        <f t="shared" si="202"/>
        <v>4138554.4248633017</v>
      </c>
      <c r="J223" s="27">
        <f t="shared" si="203"/>
        <v>778521.19081150962</v>
      </c>
      <c r="L223" s="31" t="s">
        <v>176</v>
      </c>
      <c r="M223" s="31"/>
      <c r="N223" s="32"/>
      <c r="O223" s="31"/>
      <c r="P223" s="31"/>
      <c r="Q223" s="31"/>
      <c r="R223" s="31"/>
      <c r="S223" s="31"/>
      <c r="T223" s="31"/>
    </row>
    <row r="224" spans="3:20" ht="74.45" customHeight="1" x14ac:dyDescent="0.2">
      <c r="C224" s="1" t="str">
        <f>C93</f>
        <v>OBSY220001</v>
      </c>
      <c r="D224" s="1" t="s">
        <v>94</v>
      </c>
      <c r="F224" s="27">
        <f t="shared" si="201"/>
        <v>4557839.5259784646</v>
      </c>
      <c r="H224" s="27">
        <f t="shared" si="202"/>
        <v>350603.04045988189</v>
      </c>
      <c r="J224" s="27">
        <f t="shared" si="203"/>
        <v>4207236.4855185831</v>
      </c>
      <c r="L224" s="36" t="s">
        <v>177</v>
      </c>
      <c r="M224" s="36"/>
      <c r="N224" s="36"/>
      <c r="O224" s="36"/>
      <c r="P224" s="36"/>
      <c r="Q224" s="36"/>
      <c r="R224" s="36"/>
      <c r="S224" s="36"/>
      <c r="T224" s="36"/>
    </row>
    <row r="225" spans="3:20" x14ac:dyDescent="0.2">
      <c r="C225" s="1" t="str">
        <f>C97</f>
        <v>AFTS220001</v>
      </c>
      <c r="D225" s="1" t="s">
        <v>98</v>
      </c>
      <c r="F225" s="27">
        <f t="shared" si="201"/>
        <v>3391039.3336730404</v>
      </c>
      <c r="H225" s="27">
        <f t="shared" si="202"/>
        <v>2344788.1512892446</v>
      </c>
      <c r="J225" s="27">
        <f t="shared" si="203"/>
        <v>1046251.1823837955</v>
      </c>
      <c r="L225" s="31" t="s">
        <v>172</v>
      </c>
      <c r="M225" s="31"/>
      <c r="N225" s="32"/>
      <c r="O225" s="31"/>
      <c r="P225" s="31"/>
      <c r="Q225" s="31"/>
      <c r="R225" s="31"/>
      <c r="S225" s="31"/>
      <c r="T225" s="31"/>
    </row>
    <row r="226" spans="3:20" x14ac:dyDescent="0.2">
      <c r="C226" s="1" t="str">
        <f>C102</f>
        <v>BKFT170004</v>
      </c>
      <c r="D226" s="1" t="s">
        <v>100</v>
      </c>
      <c r="F226" s="27">
        <f t="shared" si="201"/>
        <v>5354539.2560561337</v>
      </c>
      <c r="H226" s="27">
        <f t="shared" si="202"/>
        <v>3705444.2624234767</v>
      </c>
      <c r="J226" s="27">
        <f t="shared" si="203"/>
        <v>1649094.9936326568</v>
      </c>
      <c r="L226" s="31" t="s">
        <v>172</v>
      </c>
      <c r="M226" s="31"/>
      <c r="N226" s="32"/>
      <c r="O226" s="31"/>
      <c r="P226" s="31"/>
      <c r="Q226" s="31"/>
      <c r="R226" s="31"/>
      <c r="S226" s="31"/>
      <c r="T226" s="31"/>
    </row>
    <row r="227" spans="3:20" x14ac:dyDescent="0.2">
      <c r="C227" s="1" t="str">
        <f>C106</f>
        <v>BOMT150002</v>
      </c>
      <c r="D227" s="1" t="s">
        <v>102</v>
      </c>
      <c r="F227" s="27">
        <f t="shared" si="201"/>
        <v>4359676.2189739617</v>
      </c>
      <c r="H227" s="27">
        <f t="shared" si="202"/>
        <v>335359.70915184321</v>
      </c>
      <c r="J227" s="27">
        <f t="shared" si="203"/>
        <v>4024316.5098221186</v>
      </c>
      <c r="L227" s="31" t="s">
        <v>178</v>
      </c>
      <c r="M227" s="31"/>
      <c r="N227" s="32"/>
      <c r="O227" s="31"/>
      <c r="P227" s="31"/>
      <c r="Q227" s="31"/>
      <c r="R227" s="31"/>
      <c r="S227" s="31"/>
      <c r="T227" s="31"/>
    </row>
    <row r="228" spans="3:20" x14ac:dyDescent="0.2">
      <c r="C228" s="1" t="str">
        <f>C108</f>
        <v>CARO180001</v>
      </c>
      <c r="D228" s="1" t="s">
        <v>104</v>
      </c>
      <c r="F228" s="27">
        <f t="shared" si="201"/>
        <v>6772867.5290051792</v>
      </c>
      <c r="H228" s="27">
        <f t="shared" si="202"/>
        <v>5208273.1732039843</v>
      </c>
      <c r="J228" s="27">
        <f t="shared" si="203"/>
        <v>1564594.3558011954</v>
      </c>
      <c r="L228" s="31" t="s">
        <v>176</v>
      </c>
      <c r="M228" s="31"/>
      <c r="N228" s="32"/>
      <c r="O228" s="31"/>
      <c r="P228" s="31"/>
      <c r="Q228" s="31"/>
      <c r="R228" s="31"/>
      <c r="S228" s="31"/>
      <c r="T228" s="31"/>
    </row>
    <row r="229" spans="3:20" x14ac:dyDescent="0.2">
      <c r="C229" s="1" t="str">
        <f>C112</f>
        <v>KPRT220001</v>
      </c>
      <c r="D229" s="1" t="s">
        <v>107</v>
      </c>
      <c r="F229" s="27">
        <f t="shared" si="201"/>
        <v>2721814.2313247644</v>
      </c>
      <c r="H229" s="27">
        <f t="shared" si="202"/>
        <v>1464199.0262548334</v>
      </c>
      <c r="J229" s="27">
        <f t="shared" si="203"/>
        <v>1257615.2050699315</v>
      </c>
      <c r="L229" s="31" t="s">
        <v>172</v>
      </c>
      <c r="M229" s="31"/>
      <c r="N229" s="32"/>
      <c r="O229" s="31"/>
      <c r="P229" s="31"/>
      <c r="Q229" s="31"/>
      <c r="R229" s="31"/>
      <c r="S229" s="31"/>
      <c r="T229" s="31"/>
    </row>
    <row r="230" spans="3:20" x14ac:dyDescent="0.2">
      <c r="C230" s="1" t="str">
        <f>C117</f>
        <v>ONTO180004</v>
      </c>
      <c r="D230" s="1" t="s">
        <v>109</v>
      </c>
      <c r="F230" s="27">
        <f t="shared" si="201"/>
        <v>2489718.0434475085</v>
      </c>
      <c r="H230" s="27">
        <f t="shared" si="202"/>
        <v>2274003.6934825401</v>
      </c>
      <c r="J230" s="27">
        <f t="shared" si="203"/>
        <v>215714.34996496793</v>
      </c>
      <c r="L230" s="31" t="s">
        <v>176</v>
      </c>
      <c r="M230" s="31"/>
      <c r="N230" s="32"/>
      <c r="O230" s="31"/>
      <c r="P230" s="31"/>
      <c r="Q230" s="31"/>
      <c r="R230" s="31"/>
      <c r="S230" s="31"/>
      <c r="T230" s="31"/>
    </row>
    <row r="231" spans="3:20" x14ac:dyDescent="0.2">
      <c r="C231" s="1" t="str">
        <f>C121</f>
        <v>WESR150001</v>
      </c>
      <c r="D231" s="1" t="s">
        <v>111</v>
      </c>
      <c r="F231" s="27">
        <f t="shared" si="201"/>
        <v>2585551.8265570658</v>
      </c>
      <c r="H231" s="27">
        <f t="shared" si="202"/>
        <v>2384602.3450438967</v>
      </c>
      <c r="J231" s="27">
        <f t="shared" si="203"/>
        <v>200949.48151316898</v>
      </c>
      <c r="L231" s="31" t="s">
        <v>172</v>
      </c>
      <c r="M231" s="31"/>
      <c r="N231" s="32"/>
      <c r="O231" s="31"/>
      <c r="P231" s="31"/>
      <c r="Q231" s="31"/>
      <c r="R231" s="31"/>
      <c r="S231" s="31"/>
      <c r="T231" s="31"/>
    </row>
    <row r="232" spans="3:20" x14ac:dyDescent="0.2">
      <c r="C232" s="1" t="str">
        <f>C126</f>
        <v>T412200001</v>
      </c>
      <c r="D232" s="1" t="s">
        <v>115</v>
      </c>
      <c r="F232" s="27">
        <f t="shared" si="201"/>
        <v>12472297.034308949</v>
      </c>
      <c r="H232" s="27">
        <f t="shared" si="202"/>
        <v>2740269.0490716924</v>
      </c>
      <c r="J232" s="27">
        <f t="shared" si="203"/>
        <v>9732027.9852372557</v>
      </c>
      <c r="L232" s="31" t="s">
        <v>172</v>
      </c>
      <c r="M232" s="31"/>
      <c r="N232" s="32"/>
      <c r="O232" s="31"/>
      <c r="P232" s="31"/>
      <c r="Q232" s="31"/>
      <c r="R232" s="31"/>
      <c r="S232" s="31"/>
      <c r="T232" s="31"/>
    </row>
    <row r="233" spans="3:20" x14ac:dyDescent="0.2">
      <c r="C233" s="1" t="str">
        <f>C130</f>
        <v xml:space="preserve">T423190001     </v>
      </c>
      <c r="D233" s="1" t="s">
        <v>117</v>
      </c>
      <c r="F233" s="27">
        <f t="shared" si="201"/>
        <v>16513193.797805099</v>
      </c>
      <c r="H233" s="27">
        <f t="shared" si="202"/>
        <v>7352657.684186968</v>
      </c>
      <c r="J233" s="27">
        <f t="shared" si="203"/>
        <v>9160536.1136181299</v>
      </c>
      <c r="L233" s="31" t="s">
        <v>172</v>
      </c>
      <c r="M233" s="31"/>
      <c r="N233" s="32"/>
      <c r="O233" s="31"/>
      <c r="P233" s="31"/>
      <c r="Q233" s="31"/>
      <c r="R233" s="31"/>
      <c r="S233" s="31"/>
      <c r="T233" s="31"/>
    </row>
    <row r="234" spans="3:20" x14ac:dyDescent="0.2">
      <c r="C234" s="1" t="str">
        <f>C135</f>
        <v>T441210001</v>
      </c>
      <c r="D234" s="1" t="s">
        <v>119</v>
      </c>
      <c r="F234" s="27">
        <f t="shared" si="201"/>
        <v>4158964.9279729519</v>
      </c>
      <c r="H234" s="27">
        <f t="shared" si="202"/>
        <v>319920.37907484244</v>
      </c>
      <c r="J234" s="27">
        <f t="shared" si="203"/>
        <v>3839044.5488981092</v>
      </c>
      <c r="L234" s="31" t="s">
        <v>172</v>
      </c>
      <c r="M234" s="31"/>
      <c r="N234" s="32"/>
      <c r="O234" s="31"/>
      <c r="P234" s="31"/>
      <c r="Q234" s="31"/>
      <c r="R234" s="31"/>
      <c r="S234" s="31"/>
      <c r="T234" s="31"/>
    </row>
    <row r="235" spans="3:20" x14ac:dyDescent="0.2">
      <c r="C235" s="1" t="str">
        <f>C137</f>
        <v>T902190002</v>
      </c>
      <c r="D235" s="1" t="s">
        <v>121</v>
      </c>
      <c r="F235" s="27">
        <f t="shared" si="201"/>
        <v>2686214.1115002763</v>
      </c>
      <c r="H235" s="27">
        <f t="shared" si="202"/>
        <v>619895.56419237144</v>
      </c>
      <c r="J235" s="27">
        <f t="shared" si="203"/>
        <v>2066318.5473079048</v>
      </c>
      <c r="L235" s="31" t="s">
        <v>172</v>
      </c>
      <c r="M235" s="31"/>
      <c r="N235" s="32"/>
      <c r="O235" s="31"/>
      <c r="P235" s="31"/>
      <c r="Q235" s="31"/>
      <c r="R235" s="31"/>
      <c r="S235" s="31"/>
      <c r="T235" s="31"/>
    </row>
    <row r="236" spans="3:20" x14ac:dyDescent="0.2">
      <c r="C236" s="1" t="str">
        <f>C139</f>
        <v>T906210001</v>
      </c>
      <c r="D236" s="1" t="s">
        <v>123</v>
      </c>
      <c r="F236" s="27">
        <f t="shared" si="201"/>
        <v>7816926.4713020967</v>
      </c>
      <c r="H236" s="27">
        <f t="shared" si="202"/>
        <v>601302.03625400749</v>
      </c>
      <c r="J236" s="27">
        <f t="shared" si="203"/>
        <v>7215624.4350480894</v>
      </c>
      <c r="L236" s="31" t="s">
        <v>172</v>
      </c>
      <c r="M236" s="31"/>
      <c r="N236" s="32"/>
      <c r="O236" s="31"/>
      <c r="P236" s="31"/>
      <c r="Q236" s="31"/>
      <c r="R236" s="31"/>
      <c r="S236" s="31"/>
      <c r="T236" s="31"/>
    </row>
    <row r="237" spans="3:20" x14ac:dyDescent="0.2">
      <c r="C237" s="1" t="str">
        <f>C143</f>
        <v xml:space="preserve">VARI1005       </v>
      </c>
      <c r="D237" s="1" t="s">
        <v>127</v>
      </c>
      <c r="F237" s="27">
        <f t="shared" si="201"/>
        <v>11794549.9461319</v>
      </c>
      <c r="H237" s="27">
        <f t="shared" si="202"/>
        <v>1815012.3301741385</v>
      </c>
      <c r="J237" s="27">
        <f t="shared" si="203"/>
        <v>9979537.6159577612</v>
      </c>
      <c r="L237" s="31" t="s">
        <v>172</v>
      </c>
      <c r="M237" s="31"/>
      <c r="N237" s="32"/>
      <c r="O237" s="31"/>
      <c r="P237" s="31"/>
      <c r="Q237" s="31"/>
      <c r="R237" s="31"/>
      <c r="S237" s="31"/>
      <c r="T237" s="31"/>
    </row>
    <row r="238" spans="3:20" x14ac:dyDescent="0.2">
      <c r="C238" s="1" t="str">
        <f>C148</f>
        <v>ARTN190001</v>
      </c>
      <c r="D238" s="1" t="s">
        <v>131</v>
      </c>
      <c r="F238" s="27">
        <f t="shared" si="201"/>
        <v>6656568.7075201347</v>
      </c>
      <c r="H238" s="27">
        <f t="shared" si="202"/>
        <v>512043.74673231808</v>
      </c>
      <c r="J238" s="27">
        <f t="shared" si="203"/>
        <v>6144524.9607878169</v>
      </c>
      <c r="L238" s="31" t="s">
        <v>172</v>
      </c>
      <c r="M238" s="31"/>
      <c r="N238" s="32"/>
      <c r="O238" s="31"/>
      <c r="P238" s="31"/>
      <c r="Q238" s="31"/>
      <c r="R238" s="31"/>
      <c r="S238" s="31"/>
      <c r="T238" s="31"/>
    </row>
    <row r="239" spans="3:20" x14ac:dyDescent="0.2">
      <c r="C239" s="1" t="str">
        <f>C150</f>
        <v>BKCK170001</v>
      </c>
      <c r="D239" s="1" t="s">
        <v>133</v>
      </c>
      <c r="F239" s="27">
        <f t="shared" si="201"/>
        <v>3556494.7330927933</v>
      </c>
      <c r="H239" s="27">
        <f t="shared" si="202"/>
        <v>536892.26539119892</v>
      </c>
      <c r="J239" s="27">
        <f t="shared" si="203"/>
        <v>3019602.4677015939</v>
      </c>
      <c r="L239" s="31" t="s">
        <v>172</v>
      </c>
      <c r="M239" s="31"/>
      <c r="N239" s="32"/>
      <c r="O239" s="31"/>
      <c r="P239" s="31"/>
      <c r="Q239" s="31"/>
      <c r="R239" s="31"/>
      <c r="S239" s="31"/>
      <c r="T239" s="31"/>
    </row>
    <row r="240" spans="3:20" x14ac:dyDescent="0.2">
      <c r="C240" s="1" t="str">
        <f>C153</f>
        <v>CDWL200001</v>
      </c>
      <c r="D240" s="1" t="s">
        <v>135</v>
      </c>
      <c r="F240" s="27">
        <f t="shared" si="201"/>
        <v>2587419.7664267453</v>
      </c>
      <c r="H240" s="27">
        <f t="shared" si="202"/>
        <v>1989976.0669359579</v>
      </c>
      <c r="J240" s="27">
        <f t="shared" si="203"/>
        <v>597443.69949078758</v>
      </c>
      <c r="L240" s="31" t="s">
        <v>172</v>
      </c>
      <c r="M240" s="31"/>
      <c r="N240" s="32"/>
      <c r="O240" s="31"/>
      <c r="P240" s="31"/>
      <c r="Q240" s="31"/>
      <c r="R240" s="31"/>
      <c r="S240" s="31"/>
      <c r="T240" s="31"/>
    </row>
    <row r="241" spans="3:20" x14ac:dyDescent="0.2">
      <c r="C241" s="1" t="str">
        <f>C157</f>
        <v>DRKE180001</v>
      </c>
      <c r="D241" s="1" t="s">
        <v>137</v>
      </c>
      <c r="F241" s="27">
        <f t="shared" si="201"/>
        <v>3603848.6005754424</v>
      </c>
      <c r="H241" s="27">
        <f t="shared" si="202"/>
        <v>831657.36936356372</v>
      </c>
      <c r="J241" s="27">
        <f t="shared" si="203"/>
        <v>2772191.2312118788</v>
      </c>
      <c r="L241" s="31" t="s">
        <v>172</v>
      </c>
      <c r="M241" s="31"/>
      <c r="N241" s="32"/>
      <c r="O241" s="31"/>
      <c r="P241" s="31"/>
      <c r="Q241" s="31"/>
      <c r="R241" s="31"/>
      <c r="S241" s="31"/>
      <c r="T241" s="31"/>
    </row>
    <row r="242" spans="3:20" x14ac:dyDescent="0.2">
      <c r="C242" s="1" t="str">
        <f>C159</f>
        <v>HFWY170001</v>
      </c>
      <c r="D242" s="1" t="s">
        <v>139</v>
      </c>
      <c r="F242" s="27">
        <f t="shared" si="201"/>
        <v>3099585.5915554212</v>
      </c>
      <c r="H242" s="27">
        <f t="shared" si="202"/>
        <v>714899.94233222108</v>
      </c>
      <c r="J242" s="27">
        <f t="shared" si="203"/>
        <v>2384685.6492232</v>
      </c>
      <c r="L242" s="31" t="s">
        <v>172</v>
      </c>
      <c r="M242" s="31"/>
      <c r="N242" s="32"/>
      <c r="O242" s="31"/>
      <c r="P242" s="31"/>
      <c r="Q242" s="31"/>
      <c r="R242" s="31"/>
      <c r="S242" s="31"/>
      <c r="T242" s="31"/>
    </row>
    <row r="243" spans="3:20" x14ac:dyDescent="0.2">
      <c r="C243" s="1" t="str">
        <f>C163</f>
        <v>JNCN220001</v>
      </c>
      <c r="D243" s="1" t="s">
        <v>141</v>
      </c>
      <c r="F243" s="27">
        <f t="shared" si="201"/>
        <v>5228419.9612172814</v>
      </c>
      <c r="H243" s="27">
        <f t="shared" si="202"/>
        <v>402186.15086286783</v>
      </c>
      <c r="J243" s="27">
        <f t="shared" si="203"/>
        <v>4826233.8103544135</v>
      </c>
      <c r="L243" s="31" t="s">
        <v>172</v>
      </c>
      <c r="M243" s="31"/>
      <c r="N243" s="32"/>
      <c r="O243" s="31"/>
      <c r="P243" s="31"/>
      <c r="Q243" s="31"/>
      <c r="R243" s="31"/>
      <c r="S243" s="31"/>
      <c r="T243" s="31"/>
    </row>
    <row r="244" spans="3:20" x14ac:dyDescent="0.2">
      <c r="C244" s="1" t="str">
        <f>C165</f>
        <v>LNSG220001</v>
      </c>
      <c r="D244" s="1" t="s">
        <v>143</v>
      </c>
      <c r="F244" s="27">
        <f t="shared" si="201"/>
        <v>5304451.4878175808</v>
      </c>
      <c r="H244" s="27">
        <f t="shared" si="202"/>
        <v>408034.72983212158</v>
      </c>
      <c r="J244" s="27">
        <f t="shared" si="203"/>
        <v>4896416.7579854596</v>
      </c>
      <c r="L244" s="31" t="s">
        <v>172</v>
      </c>
      <c r="M244" s="31"/>
      <c r="N244" s="32"/>
      <c r="O244" s="31"/>
      <c r="P244" s="31"/>
      <c r="Q244" s="31"/>
      <c r="R244" s="31"/>
      <c r="S244" s="31"/>
      <c r="T244" s="31"/>
    </row>
    <row r="245" spans="3:20" x14ac:dyDescent="0.2">
      <c r="C245" s="1" t="str">
        <f>C167</f>
        <v>SIPN210001</v>
      </c>
      <c r="D245" s="1" t="s">
        <v>145</v>
      </c>
      <c r="F245" s="27">
        <f t="shared" si="201"/>
        <v>2016833.2717137486</v>
      </c>
      <c r="H245" s="27">
        <f t="shared" si="202"/>
        <v>1395906.2794941335</v>
      </c>
      <c r="J245" s="27">
        <f t="shared" si="203"/>
        <v>620926.99221961503</v>
      </c>
      <c r="L245" s="31" t="s">
        <v>172</v>
      </c>
      <c r="M245" s="31"/>
      <c r="N245" s="32"/>
      <c r="O245" s="31"/>
      <c r="P245" s="31"/>
      <c r="Q245" s="31"/>
      <c r="R245" s="31"/>
      <c r="S245" s="31"/>
      <c r="T245" s="31"/>
    </row>
    <row r="246" spans="3:20" x14ac:dyDescent="0.2">
      <c r="C246" s="1" t="str">
        <f>C171</f>
        <v>STRD230001</v>
      </c>
      <c r="D246" s="1" t="s">
        <v>147</v>
      </c>
      <c r="F246" s="27">
        <f t="shared" si="201"/>
        <v>3850534.4679223527</v>
      </c>
      <c r="H246" s="27">
        <f t="shared" si="202"/>
        <v>296194.95907095022</v>
      </c>
      <c r="J246" s="27">
        <f t="shared" si="203"/>
        <v>3554339.5088514024</v>
      </c>
      <c r="L246" s="31" t="s">
        <v>172</v>
      </c>
      <c r="M246" s="31"/>
      <c r="N246" s="32"/>
      <c r="O246" s="31"/>
      <c r="P246" s="31"/>
      <c r="Q246" s="31"/>
      <c r="R246" s="31"/>
      <c r="S246" s="31"/>
      <c r="T246" s="31"/>
    </row>
    <row r="247" spans="3:20" x14ac:dyDescent="0.2">
      <c r="C247" s="1" t="str">
        <f>C173</f>
        <v>VLVU220001</v>
      </c>
      <c r="D247" s="1" t="s">
        <v>149</v>
      </c>
      <c r="F247" s="27">
        <f t="shared" si="201"/>
        <v>7304327.8912630286</v>
      </c>
      <c r="H247" s="27">
        <f t="shared" si="202"/>
        <v>3932740.9227877846</v>
      </c>
      <c r="J247" s="27">
        <f t="shared" si="203"/>
        <v>3371586.968475244</v>
      </c>
      <c r="L247" s="31" t="s">
        <v>172</v>
      </c>
      <c r="M247" s="31"/>
      <c r="N247" s="32"/>
      <c r="O247" s="31"/>
      <c r="P247" s="31"/>
      <c r="Q247" s="31"/>
      <c r="R247" s="31"/>
      <c r="S247" s="31"/>
      <c r="T247" s="31"/>
    </row>
    <row r="248" spans="3:20" x14ac:dyDescent="0.2">
      <c r="C248" s="1" t="str">
        <f>C180</f>
        <v>STRD230001</v>
      </c>
      <c r="D248" s="1" t="s">
        <v>152</v>
      </c>
      <c r="F248" s="27">
        <f t="shared" si="201"/>
        <v>2884340.9595376756</v>
      </c>
      <c r="H248" s="27">
        <f t="shared" si="202"/>
        <v>1735491.1741770313</v>
      </c>
      <c r="J248" s="27">
        <f t="shared" si="203"/>
        <v>1148849.7853606443</v>
      </c>
      <c r="L248" s="31" t="s">
        <v>172</v>
      </c>
      <c r="M248" s="31"/>
      <c r="N248" s="32"/>
      <c r="O248" s="31"/>
      <c r="P248" s="31"/>
      <c r="Q248" s="31"/>
      <c r="R248" s="31"/>
      <c r="S248" s="31"/>
      <c r="T248" s="31"/>
    </row>
    <row r="249" spans="3:20" ht="25.5" x14ac:dyDescent="0.2">
      <c r="C249" s="1" t="str">
        <f>C185</f>
        <v>BCWO230005</v>
      </c>
      <c r="D249" s="1" t="s">
        <v>156</v>
      </c>
      <c r="F249" s="27">
        <f t="shared" si="201"/>
        <v>3997133.2915999149</v>
      </c>
      <c r="H249" s="27">
        <f t="shared" si="202"/>
        <v>612936.53229998681</v>
      </c>
      <c r="J249" s="27">
        <f t="shared" si="203"/>
        <v>3384196.7592999279</v>
      </c>
      <c r="L249" s="33" t="s">
        <v>179</v>
      </c>
      <c r="M249" s="31"/>
      <c r="N249" s="32"/>
      <c r="O249" s="31"/>
      <c r="P249" s="31"/>
      <c r="Q249" s="31"/>
      <c r="R249" s="31"/>
      <c r="S249" s="31"/>
      <c r="T249" s="31"/>
    </row>
    <row r="250" spans="3:20" x14ac:dyDescent="0.2">
      <c r="C250" s="1" t="str">
        <f>C188</f>
        <v>POSB170007</v>
      </c>
      <c r="D250" s="1" t="s">
        <v>158</v>
      </c>
      <c r="F250" s="27">
        <f t="shared" si="201"/>
        <v>10319293.88390263</v>
      </c>
      <c r="H250" s="27">
        <f t="shared" si="202"/>
        <v>7385823.3630020227</v>
      </c>
      <c r="J250" s="27">
        <f t="shared" si="203"/>
        <v>2933470.5209006066</v>
      </c>
      <c r="L250" s="31" t="s">
        <v>180</v>
      </c>
      <c r="M250" s="31"/>
      <c r="N250" s="32"/>
      <c r="O250" s="31"/>
      <c r="P250" s="31"/>
      <c r="Q250" s="31"/>
      <c r="R250" s="31"/>
      <c r="S250" s="31"/>
      <c r="T250" s="31"/>
    </row>
    <row r="251" spans="3:20" x14ac:dyDescent="0.2">
      <c r="C251" s="1" t="str">
        <f>C202</f>
        <v>VARI230005</v>
      </c>
      <c r="D251" s="1" t="s">
        <v>162</v>
      </c>
      <c r="F251" s="27">
        <f t="shared" si="201"/>
        <v>9747778.7537074238</v>
      </c>
      <c r="H251" s="27">
        <f t="shared" si="202"/>
        <v>2999316.5396022843</v>
      </c>
      <c r="J251" s="27">
        <f t="shared" si="203"/>
        <v>6748462.2141051395</v>
      </c>
      <c r="L251" s="33" t="s">
        <v>181</v>
      </c>
      <c r="M251" s="31"/>
      <c r="N251" s="32"/>
      <c r="O251" s="31"/>
      <c r="P251" s="31"/>
      <c r="Q251" s="31"/>
      <c r="R251" s="31"/>
      <c r="S251" s="31"/>
      <c r="T251" s="31"/>
    </row>
    <row r="252" spans="3:20" ht="13.5" thickBot="1" x14ac:dyDescent="0.25">
      <c r="C252" s="21"/>
      <c r="D252" s="34" t="s">
        <v>182</v>
      </c>
      <c r="F252" s="35">
        <f>SUM(F208:F251)</f>
        <v>369410686.09724522</v>
      </c>
      <c r="G252" s="27"/>
      <c r="H252" s="35">
        <f>SUM(H208:H251)</f>
        <v>155547404.9316394</v>
      </c>
      <c r="J252" s="35">
        <f>SUM(J208:J251)</f>
        <v>213863281.16560593</v>
      </c>
      <c r="K252" s="27"/>
      <c r="L252" s="31"/>
      <c r="M252" s="31"/>
      <c r="N252" s="31"/>
      <c r="O252" s="31"/>
      <c r="P252" s="31"/>
      <c r="Q252" s="31"/>
      <c r="R252" s="31"/>
      <c r="S252" s="31"/>
      <c r="T252" s="31"/>
    </row>
    <row r="253" spans="3:20" ht="13.5" thickTop="1" x14ac:dyDescent="0.2">
      <c r="C253" s="21"/>
      <c r="F253" s="4">
        <f>F252-F205</f>
        <v>0</v>
      </c>
      <c r="H253" s="4">
        <f>H252-H205</f>
        <v>0</v>
      </c>
      <c r="J253" s="4">
        <f>J252-J205</f>
        <v>0</v>
      </c>
    </row>
    <row r="255" spans="3:20" x14ac:dyDescent="0.2">
      <c r="L255" s="21"/>
    </row>
    <row r="256" spans="3:20" x14ac:dyDescent="0.2">
      <c r="D256" s="31"/>
      <c r="F256" s="27"/>
      <c r="L256" s="21"/>
    </row>
    <row r="259" spans="1:1" x14ac:dyDescent="0.2">
      <c r="A259" s="1"/>
    </row>
    <row r="260" spans="1:1" x14ac:dyDescent="0.2">
      <c r="A260" s="1"/>
    </row>
    <row r="261" spans="1:1" x14ac:dyDescent="0.2">
      <c r="A261" s="1"/>
    </row>
    <row r="262" spans="1:1" x14ac:dyDescent="0.2">
      <c r="A262" s="1"/>
    </row>
    <row r="263" spans="1:1" x14ac:dyDescent="0.2">
      <c r="A263" s="1"/>
    </row>
    <row r="264" spans="1:1" x14ac:dyDescent="0.2">
      <c r="A264" s="1"/>
    </row>
    <row r="265" spans="1:1" x14ac:dyDescent="0.2">
      <c r="A265" s="1"/>
    </row>
    <row r="266" spans="1:1" x14ac:dyDescent="0.2">
      <c r="A266" s="1"/>
    </row>
    <row r="267" spans="1:1" x14ac:dyDescent="0.2">
      <c r="A267" s="1"/>
    </row>
    <row r="268" spans="1:1" x14ac:dyDescent="0.2">
      <c r="A268" s="1"/>
    </row>
    <row r="269" spans="1:1" x14ac:dyDescent="0.2">
      <c r="A269" s="1"/>
    </row>
    <row r="270" spans="1:1" x14ac:dyDescent="0.2">
      <c r="A270" s="1"/>
    </row>
    <row r="271" spans="1:1" x14ac:dyDescent="0.2">
      <c r="A271" s="1"/>
    </row>
    <row r="272" spans="1:1" x14ac:dyDescent="0.2">
      <c r="A272" s="1"/>
    </row>
    <row r="273" spans="1:1" x14ac:dyDescent="0.2">
      <c r="A273" s="1"/>
    </row>
    <row r="274" spans="1:1" x14ac:dyDescent="0.2">
      <c r="A274" s="1"/>
    </row>
    <row r="275" spans="1:1" x14ac:dyDescent="0.2">
      <c r="A275" s="1"/>
    </row>
    <row r="276" spans="1:1" x14ac:dyDescent="0.2">
      <c r="A276" s="1"/>
    </row>
    <row r="277" spans="1:1" x14ac:dyDescent="0.2">
      <c r="A277" s="1"/>
    </row>
    <row r="278" spans="1:1" x14ac:dyDescent="0.2">
      <c r="A278" s="1"/>
    </row>
    <row r="279" spans="1:1" x14ac:dyDescent="0.2">
      <c r="A279" s="1"/>
    </row>
    <row r="280" spans="1:1" x14ac:dyDescent="0.2">
      <c r="A280" s="1"/>
    </row>
    <row r="281" spans="1:1" x14ac:dyDescent="0.2">
      <c r="A281" s="1"/>
    </row>
    <row r="282" spans="1:1" x14ac:dyDescent="0.2">
      <c r="A282" s="1"/>
    </row>
    <row r="283" spans="1:1" x14ac:dyDescent="0.2">
      <c r="A283" s="1"/>
    </row>
    <row r="284" spans="1:1" x14ac:dyDescent="0.2">
      <c r="A284" s="1"/>
    </row>
    <row r="285" spans="1:1" x14ac:dyDescent="0.2">
      <c r="A285" s="1"/>
    </row>
    <row r="286" spans="1:1" x14ac:dyDescent="0.2">
      <c r="A286" s="1"/>
    </row>
    <row r="287" spans="1:1" x14ac:dyDescent="0.2">
      <c r="A287" s="1"/>
    </row>
    <row r="288" spans="1:1" x14ac:dyDescent="0.2">
      <c r="A288" s="1"/>
    </row>
    <row r="289" spans="1:1" x14ac:dyDescent="0.2">
      <c r="A289" s="1"/>
    </row>
    <row r="290" spans="1:1" x14ac:dyDescent="0.2">
      <c r="A290" s="1"/>
    </row>
    <row r="291" spans="1:1" x14ac:dyDescent="0.2">
      <c r="A291" s="1"/>
    </row>
    <row r="292" spans="1:1" x14ac:dyDescent="0.2">
      <c r="A292" s="1"/>
    </row>
    <row r="293" spans="1:1" x14ac:dyDescent="0.2">
      <c r="A293" s="1"/>
    </row>
    <row r="294" spans="1:1" x14ac:dyDescent="0.2">
      <c r="A294" s="1"/>
    </row>
    <row r="295" spans="1:1" x14ac:dyDescent="0.2">
      <c r="A295" s="1"/>
    </row>
    <row r="296" spans="1:1" x14ac:dyDescent="0.2">
      <c r="A296" s="1"/>
    </row>
    <row r="297" spans="1:1" x14ac:dyDescent="0.2">
      <c r="A297" s="1"/>
    </row>
    <row r="298" spans="1:1" x14ac:dyDescent="0.2">
      <c r="A298" s="1"/>
    </row>
    <row r="299" spans="1:1" x14ac:dyDescent="0.2">
      <c r="A299" s="1"/>
    </row>
    <row r="300" spans="1:1" x14ac:dyDescent="0.2">
      <c r="A300" s="1"/>
    </row>
    <row r="301" spans="1:1" x14ac:dyDescent="0.2">
      <c r="A301" s="1"/>
    </row>
    <row r="302" spans="1:1" x14ac:dyDescent="0.2">
      <c r="A302" s="1"/>
    </row>
  </sheetData>
  <mergeCells count="8">
    <mergeCell ref="L220:T220"/>
    <mergeCell ref="L224:T224"/>
    <mergeCell ref="A1:T1"/>
    <mergeCell ref="A2:T2"/>
    <mergeCell ref="L208:T208"/>
    <mergeCell ref="L209:T209"/>
    <mergeCell ref="L210:T210"/>
    <mergeCell ref="L219:T219"/>
  </mergeCells>
  <printOptions horizontalCentered="1"/>
  <pageMargins left="1" right="1" top="1" bottom="0.75" header="0.3" footer="0.3"/>
  <pageSetup scale="31" fitToHeight="3" orientation="landscape" r:id="rId1"/>
  <headerFooter scaleWithDoc="0" alignWithMargins="0"/>
  <rowBreaks count="1" manualBreakCount="1">
    <brk id="20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2025 Ann Plnt</vt:lpstr>
      <vt:lpstr>'2025 Ann Plnt'!Print_Area</vt:lpstr>
      <vt:lpstr>'2025 Ann Plnt'!Print_Titles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Noe, Kelley</dc:creator>
  <cp:lastModifiedBy>Davenport, Christy</cp:lastModifiedBy>
  <cp:lastPrinted>2025-05-27T18:23:45Z</cp:lastPrinted>
  <dcterms:created xsi:type="dcterms:W3CDTF">2025-05-27T18:17:37Z</dcterms:created>
  <dcterms:modified xsi:type="dcterms:W3CDTF">2025-05-27T18:26:38Z</dcterms:modified>
</cp:coreProperties>
</file>