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8_{9C9DA044-BC80-4E3A-B397-D6F13558C2E3}" xr6:coauthVersionLast="47" xr6:coauthVersionMax="47" xr10:uidLastSave="{00000000-0000-0000-0000-000000000000}"/>
  <bookViews>
    <workbookView xWindow="-120" yWindow="-120" windowWidth="29040" windowHeight="15720" xr2:uid="{BC244AA2-E848-434B-8C5F-D2CA60A485DE}"/>
  </bookViews>
  <sheets>
    <sheet name="10 (1)" sheetId="4" r:id="rId1"/>
    <sheet name="10 (2)" sheetId="5" r:id="rId2"/>
    <sheet name="10 (3)" sheetId="6" r:id="rId3"/>
    <sheet name="Sheet1" sheetId="1" r:id="rId4"/>
  </sheets>
  <externalReferences>
    <externalReference r:id="rId5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0">'10 (1)'!$A$1:$H$31</definedName>
    <definedName name="_xlnm.Print_Area" localSheetId="1">'10 (2)'!$A$1:$R$39</definedName>
    <definedName name="_xlnm.Print_Area" localSheetId="2">'10 (3)'!$A$1:$I$25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6" l="1"/>
  <c r="I1" i="6"/>
  <c r="A1" i="6"/>
  <c r="O34" i="5"/>
  <c r="M34" i="5"/>
  <c r="H34" i="5"/>
  <c r="Q33" i="5"/>
  <c r="H33" i="5"/>
  <c r="Q32" i="5"/>
  <c r="H32" i="5"/>
  <c r="Q31" i="5"/>
  <c r="H31" i="5"/>
  <c r="Q30" i="5"/>
  <c r="H30" i="5"/>
  <c r="Q29" i="5"/>
  <c r="H29" i="5"/>
  <c r="Q28" i="5"/>
  <c r="H28" i="5"/>
  <c r="Q27" i="5"/>
  <c r="H27" i="5"/>
  <c r="Q26" i="5"/>
  <c r="H26" i="5"/>
  <c r="Q25" i="5"/>
  <c r="H25" i="5"/>
  <c r="Q24" i="5"/>
  <c r="H24" i="5"/>
  <c r="Q23" i="5"/>
  <c r="H23" i="5"/>
  <c r="Q22" i="5"/>
  <c r="H22" i="5"/>
  <c r="Q21" i="5"/>
  <c r="H21" i="5"/>
  <c r="Q20" i="5"/>
  <c r="H20" i="5"/>
  <c r="Q19" i="5"/>
  <c r="H19" i="5"/>
  <c r="Q18" i="5"/>
  <c r="H18" i="5"/>
  <c r="Q17" i="5"/>
  <c r="H17" i="5"/>
  <c r="Q16" i="5"/>
  <c r="H16" i="5"/>
  <c r="Q15" i="5"/>
  <c r="H15" i="5"/>
  <c r="Q14" i="5"/>
  <c r="H14" i="5"/>
  <c r="Q13" i="5"/>
  <c r="H13" i="5"/>
  <c r="Q12" i="5"/>
  <c r="H12" i="5"/>
  <c r="Q11" i="5"/>
  <c r="H11" i="5"/>
  <c r="Q10" i="5"/>
  <c r="H10" i="5"/>
  <c r="B10" i="5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K9" i="5" s="1"/>
  <c r="K10" i="5" s="1"/>
  <c r="K11" i="5" s="1"/>
  <c r="K12" i="5" s="1"/>
  <c r="K13" i="5" s="1"/>
  <c r="K14" i="5" s="1"/>
  <c r="K15" i="5" s="1"/>
  <c r="K16" i="5" s="1"/>
  <c r="K17" i="5" s="1"/>
  <c r="K18" i="5" s="1"/>
  <c r="K19" i="5" s="1"/>
  <c r="K20" i="5" s="1"/>
  <c r="K21" i="5" s="1"/>
  <c r="K22" i="5" s="1"/>
  <c r="K23" i="5" s="1"/>
  <c r="K24" i="5" s="1"/>
  <c r="K25" i="5" s="1"/>
  <c r="K26" i="5" s="1"/>
  <c r="K27" i="5" s="1"/>
  <c r="K28" i="5" s="1"/>
  <c r="K29" i="5" s="1"/>
  <c r="K30" i="5" s="1"/>
  <c r="K31" i="5" s="1"/>
  <c r="K32" i="5" s="1"/>
  <c r="K33" i="5" s="1"/>
  <c r="Q9" i="5"/>
  <c r="H9" i="5"/>
  <c r="Q34" i="5" s="1"/>
  <c r="G15" i="4" s="1"/>
  <c r="A3" i="5"/>
  <c r="R1" i="5"/>
  <c r="A1" i="5"/>
  <c r="C31" i="4"/>
  <c r="C28" i="4"/>
  <c r="G20" i="4"/>
  <c r="G12" i="4"/>
  <c r="G9" i="4"/>
  <c r="G8" i="4"/>
  <c r="G10" i="4" s="1"/>
  <c r="G13" i="4" s="1"/>
  <c r="A3" i="4"/>
  <c r="H1" i="4"/>
  <c r="C27" i="4" s="1"/>
  <c r="A1" i="4"/>
  <c r="G16" i="4" l="1"/>
  <c r="G21" i="4" s="1"/>
  <c r="G23" i="4" s="1"/>
</calcChain>
</file>

<file path=xl/sharedStrings.xml><?xml version="1.0" encoding="utf-8"?>
<sst xmlns="http://schemas.openxmlformats.org/spreadsheetml/2006/main" count="78" uniqueCount="57">
  <si>
    <t>Page 1 of 3</t>
  </si>
  <si>
    <t>Current Equity Risk Premium</t>
  </si>
  <si>
    <t>(a)</t>
  </si>
  <si>
    <t>Avg. Yield over Study Period</t>
  </si>
  <si>
    <t>(b)</t>
  </si>
  <si>
    <t>Average Utility Bond Yield</t>
  </si>
  <si>
    <t>Change in Bond Yield</t>
  </si>
  <si>
    <t>(c)</t>
  </si>
  <si>
    <t>Risk Premium/Interest Rate Relationship</t>
  </si>
  <si>
    <t>Adjustment to Average Risk Premium</t>
  </si>
  <si>
    <t>Average Risk Premium over Study Period</t>
  </si>
  <si>
    <t>Adjusted Risk Premium</t>
  </si>
  <si>
    <t>Implied Cost of Equity</t>
  </si>
  <si>
    <t>Baa Utility Bond Yield</t>
  </si>
  <si>
    <t>Adjusted Equity Risk Premium</t>
  </si>
  <si>
    <t>Risk Premium Cost of Equity</t>
  </si>
  <si>
    <t>Page 2 of 3</t>
  </si>
  <si>
    <t>Average</t>
  </si>
  <si>
    <t>Allowed</t>
  </si>
  <si>
    <t>Utility</t>
  </si>
  <si>
    <t>Risk</t>
  </si>
  <si>
    <t>Year</t>
  </si>
  <si>
    <t>ROE</t>
  </si>
  <si>
    <t>Bond Yield</t>
  </si>
  <si>
    <t>Premium</t>
  </si>
  <si>
    <r>
      <t xml:space="preserve">S&amp;P Global Market Intelligence, </t>
    </r>
    <r>
      <rPr>
        <i/>
        <sz val="10"/>
        <rFont val="Courier New"/>
        <family val="3"/>
      </rPr>
      <t>Major Rate Case Decisions</t>
    </r>
    <r>
      <rPr>
        <sz val="10"/>
        <rFont val="Courier New"/>
        <family val="3"/>
      </rPr>
      <t xml:space="preserve">, RRA Regulatory Focus; </t>
    </r>
    <r>
      <rPr>
        <i/>
        <sz val="10"/>
        <rFont val="Courier New"/>
        <family val="3"/>
      </rPr>
      <t>UtilityScope Regulatory Service</t>
    </r>
    <r>
      <rPr>
        <sz val="10"/>
        <rFont val="Courier New"/>
        <family val="3"/>
      </rPr>
      <t>, Argus.  Data for "general" rate cases (excluding limited-issue rider cases) beginning in 2006 (the first year such data presented by RRA).</t>
    </r>
  </si>
  <si>
    <t>Moody's Investors Service.</t>
  </si>
  <si>
    <t>Ind.</t>
  </si>
  <si>
    <t>Dep.</t>
  </si>
  <si>
    <t>X</t>
  </si>
  <si>
    <t>Y</t>
  </si>
  <si>
    <t>Page 3 of 3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</si>
  <si>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</si>
  <si>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</si>
  <si>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</si>
  <si>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</si>
  <si>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</si>
  <si>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</si>
  <si>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</si>
  <si>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</si>
  <si>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</si>
  <si>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</si>
  <si>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</si>
  <si>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</si>
  <si>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</si>
  <si>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</si>
  <si>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</si>
  <si>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</si>
  <si>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</si>
  <si>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</si>
  <si>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</si>
  <si>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</si>
  <si>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</si>
  <si>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</si>
  <si>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</si>
  <si>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</si>
  <si>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X Variable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</si>
</sst>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sz val="11"/>
      <name val="Palatino Linotype"/>
      <family val="1"/>
    </font>
    <font>
      <b/>
      <sz val="12"/>
      <name val="Courier New"/>
      <family val="3"/>
    </font>
    <font>
      <sz val="12"/>
      <name val="Courier New"/>
      <family val="3"/>
    </font>
    <font>
      <sz val="12"/>
      <name val="Times New Roman"/>
      <family val="1"/>
    </font>
    <font>
      <sz val="10"/>
      <name val="Arial"/>
      <family val="2"/>
    </font>
    <font>
      <b/>
      <sz val="12"/>
      <color rgb="FF00B050"/>
      <name val="Courier New"/>
      <family val="3"/>
    </font>
    <font>
      <b/>
      <u/>
      <sz val="12"/>
      <name val="Courier New"/>
      <family val="3"/>
    </font>
    <font>
      <sz val="8"/>
      <name val="Helv"/>
    </font>
    <font>
      <u/>
      <sz val="12"/>
      <name val="Courier New"/>
      <family val="3"/>
    </font>
    <font>
      <b/>
      <u val="double"/>
      <sz val="12"/>
      <name val="Courier New"/>
      <family val="3"/>
    </font>
    <font>
      <sz val="10"/>
      <name val="Courier New"/>
      <family val="3"/>
    </font>
    <font>
      <sz val="10"/>
      <name val="Times New Roman"/>
      <family val="1"/>
    </font>
    <font>
      <i/>
      <sz val="10"/>
      <name val="Courier New"/>
      <family val="3"/>
    </font>
    <font>
      <sz val="10"/>
      <name val="Arial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8" fillId="0" borderId="0"/>
    <xf numFmtId="9" fontId="5" fillId="0" borderId="0" applyFont="0" applyFill="0" applyBorder="0" applyAlignment="0" applyProtection="0"/>
    <xf numFmtId="0" fontId="14" fillId="0" borderId="0"/>
  </cellStyleXfs>
  <cellXfs count="64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6" fillId="0" borderId="0" xfId="2" applyFont="1" applyAlignment="1">
      <alignment horizontal="left"/>
    </xf>
    <xf numFmtId="0" fontId="7" fillId="0" borderId="0" xfId="1" applyFont="1"/>
    <xf numFmtId="0" fontId="7" fillId="2" borderId="0" xfId="1" applyFont="1" applyFill="1"/>
    <xf numFmtId="0" fontId="3" fillId="2" borderId="0" xfId="1" applyFont="1" applyFill="1"/>
    <xf numFmtId="0" fontId="3" fillId="0" borderId="0" xfId="3" applyFont="1" applyAlignment="1">
      <alignment horizontal="left"/>
    </xf>
    <xf numFmtId="0" fontId="3" fillId="0" borderId="0" xfId="3" applyFont="1"/>
    <xf numFmtId="10" fontId="3" fillId="0" borderId="0" xfId="3" applyNumberFormat="1" applyFont="1"/>
    <xf numFmtId="0" fontId="3" fillId="0" borderId="0" xfId="3" quotePrefix="1" applyFont="1" applyAlignment="1">
      <alignment horizontal="left"/>
    </xf>
    <xf numFmtId="10" fontId="9" fillId="0" borderId="0" xfId="3" applyNumberFormat="1" applyFont="1"/>
    <xf numFmtId="164" fontId="9" fillId="0" borderId="0" xfId="3" applyNumberFormat="1" applyFont="1"/>
    <xf numFmtId="0" fontId="2" fillId="0" borderId="0" xfId="3" applyFont="1" applyAlignment="1">
      <alignment horizontal="left"/>
    </xf>
    <xf numFmtId="0" fontId="10" fillId="0" borderId="0" xfId="3" applyFont="1"/>
    <xf numFmtId="10" fontId="10" fillId="0" borderId="0" xfId="3" applyNumberFormat="1" applyFont="1"/>
    <xf numFmtId="10" fontId="2" fillId="0" borderId="0" xfId="3" applyNumberFormat="1" applyFont="1"/>
    <xf numFmtId="10" fontId="3" fillId="0" borderId="0" xfId="1" applyNumberFormat="1" applyFont="1"/>
    <xf numFmtId="10" fontId="3" fillId="0" borderId="1" xfId="1" applyNumberFormat="1" applyFont="1" applyBorder="1"/>
    <xf numFmtId="10" fontId="2" fillId="0" borderId="0" xfId="1" applyNumberFormat="1" applyFont="1"/>
    <xf numFmtId="0" fontId="11" fillId="0" borderId="0" xfId="1" applyFont="1"/>
    <xf numFmtId="0" fontId="12" fillId="0" borderId="0" xfId="1" applyFont="1"/>
    <xf numFmtId="0" fontId="11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2" fillId="0" borderId="0" xfId="3" applyFont="1" applyAlignment="1">
      <alignment horizontal="right"/>
    </xf>
    <xf numFmtId="0" fontId="4" fillId="0" borderId="0" xfId="3" applyFont="1"/>
    <xf numFmtId="0" fontId="2" fillId="0" borderId="0" xfId="3" applyFont="1"/>
    <xf numFmtId="0" fontId="9" fillId="0" borderId="0" xfId="1" applyFont="1"/>
    <xf numFmtId="0" fontId="3" fillId="0" borderId="0" xfId="3" applyFont="1" applyAlignment="1">
      <alignment horizontal="center"/>
    </xf>
    <xf numFmtId="0" fontId="2" fillId="2" borderId="0" xfId="3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2" fillId="2" borderId="2" xfId="3" applyFont="1" applyFill="1" applyBorder="1" applyAlignment="1">
      <alignment horizontal="center"/>
    </xf>
    <xf numFmtId="0" fontId="2" fillId="2" borderId="2" xfId="3" applyFont="1" applyFill="1" applyBorder="1"/>
    <xf numFmtId="0" fontId="3" fillId="2" borderId="2" xfId="3" applyFont="1" applyFill="1" applyBorder="1"/>
    <xf numFmtId="10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11" fillId="0" borderId="0" xfId="3" applyFont="1" applyAlignment="1">
      <alignment horizontal="left" wrapText="1"/>
    </xf>
    <xf numFmtId="10" fontId="9" fillId="0" borderId="0" xfId="3" applyNumberFormat="1" applyFont="1" applyAlignment="1">
      <alignment horizontal="right"/>
    </xf>
    <xf numFmtId="10" fontId="2" fillId="0" borderId="0" xfId="3" applyNumberFormat="1" applyFont="1" applyAlignment="1">
      <alignment horizontal="right"/>
    </xf>
    <xf numFmtId="0" fontId="11" fillId="0" borderId="0" xfId="3" applyFont="1" applyAlignment="1">
      <alignment vertical="top"/>
    </xf>
    <xf numFmtId="0" fontId="11" fillId="0" borderId="0" xfId="3" applyFont="1" applyAlignment="1">
      <alignment horizontal="left" vertical="top" wrapText="1"/>
    </xf>
    <xf numFmtId="0" fontId="12" fillId="0" borderId="0" xfId="3" applyFont="1"/>
    <xf numFmtId="0" fontId="11" fillId="0" borderId="0" xfId="3" applyFont="1" applyAlignment="1">
      <alignment horizontal="center" vertical="top"/>
    </xf>
    <xf numFmtId="10" fontId="11" fillId="0" borderId="0" xfId="3" applyNumberFormat="1" applyFont="1" applyAlignment="1">
      <alignment horizontal="center" vertical="top"/>
    </xf>
    <xf numFmtId="10" fontId="11" fillId="0" borderId="0" xfId="3" applyNumberFormat="1" applyFont="1" applyAlignment="1">
      <alignment vertical="top"/>
    </xf>
    <xf numFmtId="0" fontId="4" fillId="0" borderId="0" xfId="3" applyFont="1" applyAlignment="1">
      <alignment horizontal="center"/>
    </xf>
    <xf numFmtId="10" fontId="4" fillId="0" borderId="0" xfId="3" applyNumberFormat="1" applyFont="1" applyAlignment="1">
      <alignment horizontal="center"/>
    </xf>
    <xf numFmtId="10" fontId="4" fillId="0" borderId="0" xfId="3" applyNumberFormat="1" applyFont="1"/>
    <xf numFmtId="10" fontId="4" fillId="0" borderId="0" xfId="4" applyNumberFormat="1" applyFont="1"/>
    <xf numFmtId="0" fontId="4" fillId="0" borderId="0" xfId="5" applyFont="1"/>
    <xf numFmtId="10" fontId="4" fillId="0" borderId="0" xfId="5" applyNumberFormat="1" applyFont="1"/>
    <xf numFmtId="0" fontId="2" fillId="0" borderId="0" xfId="5" applyFont="1"/>
    <xf numFmtId="0" fontId="3" fillId="0" borderId="0" xfId="5" applyFont="1"/>
    <xf numFmtId="0" fontId="2" fillId="0" borderId="0" xfId="5" applyFont="1" applyAlignment="1">
      <alignment horizontal="right"/>
    </xf>
    <xf numFmtId="0" fontId="7" fillId="0" borderId="0" xfId="5" applyFont="1"/>
    <xf numFmtId="0" fontId="15" fillId="0" borderId="3" xfId="5" applyFont="1" applyBorder="1" applyAlignment="1">
      <alignment horizontal="center"/>
    </xf>
    <xf numFmtId="0" fontId="4" fillId="0" borderId="4" xfId="5" applyFont="1" applyBorder="1"/>
    <xf numFmtId="0" fontId="4" fillId="0" borderId="0" xfId="5" applyFont="1" applyAlignment="1">
      <alignment horizontal="center"/>
    </xf>
    <xf numFmtId="0" fontId="15" fillId="0" borderId="3" xfId="5" applyFont="1" applyBorder="1" applyAlignment="1">
      <alignment horizontal="center"/>
    </xf>
    <xf numFmtId="11" fontId="4" fillId="0" borderId="0" xfId="5" applyNumberFormat="1" applyFont="1"/>
    <xf numFmtId="11" fontId="4" fillId="0" borderId="4" xfId="5" applyNumberFormat="1" applyFont="1" applyBorder="1"/>
  </cellXfs>
  <cellStyles count="6">
    <cellStyle name="Normal" xfId="0" builtinId="0"/>
    <cellStyle name="Normal 10 21 3" xfId="2" xr:uid="{973711D0-8276-4E72-A6E2-BAB798294814}"/>
    <cellStyle name="Normal 2" xfId="5" xr:uid="{D96BFB65-BC39-4236-B64A-5289749E8C5A}"/>
    <cellStyle name="Normal 3" xfId="1" xr:uid="{37FFBE75-1CCD-440E-A1F1-2F0CD4FFE538}"/>
    <cellStyle name="Normal_Risk Premium" xfId="3" xr:uid="{20E209B5-3DF9-4701-88A1-D37E2DE2F1CB}"/>
    <cellStyle name="Percent 2" xfId="4" xr:uid="{2B14C65C-3103-43E8-BCBD-A0E5B6B20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Courier New" panose="02070309020205020404" pitchFamily="49" charset="0"/>
                <a:cs typeface="Courier New" panose="02070309020205020404" pitchFamily="49" charset="0"/>
              </a:defRPr>
            </a:pPr>
            <a:r>
              <a:rPr lang="en-US" sz="1200" b="1">
                <a:latin typeface="Courier New" panose="02070309020205020404" pitchFamily="49" charset="0"/>
                <a:cs typeface="Courier New" panose="02070309020205020404" pitchFamily="49" charset="0"/>
              </a:rPr>
              <a:t>Authorized Equity Risk Premiums vs. Utility Interest Rates</a:t>
            </a:r>
          </a:p>
          <a:p>
            <a:pPr>
              <a:defRPr sz="1200">
                <a:latin typeface="Courier New" panose="02070309020205020404" pitchFamily="49" charset="0"/>
                <a:cs typeface="Courier New" panose="02070309020205020404" pitchFamily="49" charset="0"/>
              </a:defRPr>
            </a:pPr>
            <a:r>
              <a:rPr lang="en-US" sz="1200" b="1">
                <a:latin typeface="Courier New" panose="02070309020205020404" pitchFamily="49" charset="0"/>
                <a:cs typeface="Courier New" panose="02070309020205020404" pitchFamily="49" charset="0"/>
              </a:rPr>
              <a:t>(1974-2024)</a:t>
            </a:r>
          </a:p>
        </c:rich>
      </c:tx>
      <c:layout>
        <c:manualLayout>
          <c:xMode val="edge"/>
          <c:yMode val="edge"/>
          <c:x val="0.11110077125220755"/>
          <c:y val="2.99683658676239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8067244057149"/>
          <c:y val="0.23065248599151428"/>
          <c:w val="0.83350196351878925"/>
          <c:h val="0.6191198308193277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43162351761003698"/>
                  <c:y val="-3.116093127247983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>
                      <a:latin typeface="Courier New" panose="02070309020205020404" pitchFamily="49" charset="0"/>
                      <a:cs typeface="Courier New" panose="02070309020205020404" pitchFamily="49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'10 (2)'!$U$43:$U$93</c:f>
              <c:numCache>
                <c:formatCode>0.00%</c:formatCode>
                <c:ptCount val="51"/>
                <c:pt idx="0">
                  <c:v>9.2700000000000005E-2</c:v>
                </c:pt>
                <c:pt idx="1">
                  <c:v>9.8799999999999999E-2</c:v>
                </c:pt>
                <c:pt idx="2">
                  <c:v>9.1700000000000004E-2</c:v>
                </c:pt>
                <c:pt idx="3">
                  <c:v>8.5800000000000001E-2</c:v>
                </c:pt>
                <c:pt idx="4">
                  <c:v>9.2200000000000004E-2</c:v>
                </c:pt>
                <c:pt idx="5">
                  <c:v>0.10390000000000001</c:v>
                </c:pt>
                <c:pt idx="6">
                  <c:v>0.13150000000000001</c:v>
                </c:pt>
                <c:pt idx="7">
                  <c:v>0.15620000000000001</c:v>
                </c:pt>
                <c:pt idx="8">
                  <c:v>0.15329999999999999</c:v>
                </c:pt>
                <c:pt idx="9">
                  <c:v>0.1331</c:v>
                </c:pt>
                <c:pt idx="10">
                  <c:v>0.14030000000000001</c:v>
                </c:pt>
                <c:pt idx="11">
                  <c:v>0.1229</c:v>
                </c:pt>
                <c:pt idx="12">
                  <c:v>9.4600000000000004E-2</c:v>
                </c:pt>
                <c:pt idx="13">
                  <c:v>9.98E-2</c:v>
                </c:pt>
                <c:pt idx="14">
                  <c:v>0.1045</c:v>
                </c:pt>
                <c:pt idx="15">
                  <c:v>9.6600000000000005E-2</c:v>
                </c:pt>
                <c:pt idx="16">
                  <c:v>9.7600000000000006E-2</c:v>
                </c:pt>
                <c:pt idx="17">
                  <c:v>9.2100000000000001E-2</c:v>
                </c:pt>
                <c:pt idx="18">
                  <c:v>8.5699999999999998E-2</c:v>
                </c:pt>
                <c:pt idx="19">
                  <c:v>7.5600000000000001E-2</c:v>
                </c:pt>
                <c:pt idx="20">
                  <c:v>8.3000000000000004E-2</c:v>
                </c:pt>
                <c:pt idx="21">
                  <c:v>7.9100000000000004E-2</c:v>
                </c:pt>
                <c:pt idx="22">
                  <c:v>7.7399999999999997E-2</c:v>
                </c:pt>
                <c:pt idx="23">
                  <c:v>7.6300000000000007E-2</c:v>
                </c:pt>
                <c:pt idx="24">
                  <c:v>7.0000000000000007E-2</c:v>
                </c:pt>
                <c:pt idx="25">
                  <c:v>7.5499999999999998E-2</c:v>
                </c:pt>
                <c:pt idx="26">
                  <c:v>8.09E-2</c:v>
                </c:pt>
                <c:pt idx="27">
                  <c:v>7.7200000000000005E-2</c:v>
                </c:pt>
                <c:pt idx="28">
                  <c:v>7.5300000000000006E-2</c:v>
                </c:pt>
                <c:pt idx="29">
                  <c:v>6.6100000000000006E-2</c:v>
                </c:pt>
                <c:pt idx="30">
                  <c:v>6.2E-2</c:v>
                </c:pt>
                <c:pt idx="31">
                  <c:v>5.67E-2</c:v>
                </c:pt>
                <c:pt idx="32">
                  <c:v>6.08E-2</c:v>
                </c:pt>
                <c:pt idx="33">
                  <c:v>6.1100000000000002E-2</c:v>
                </c:pt>
                <c:pt idx="34">
                  <c:v>6.6500000000000004E-2</c:v>
                </c:pt>
                <c:pt idx="35">
                  <c:v>6.2799999999999995E-2</c:v>
                </c:pt>
                <c:pt idx="36">
                  <c:v>5.5599999999999997E-2</c:v>
                </c:pt>
                <c:pt idx="37">
                  <c:v>5.1299999999999998E-2</c:v>
                </c:pt>
                <c:pt idx="38">
                  <c:v>4.2599999999999999E-2</c:v>
                </c:pt>
                <c:pt idx="39">
                  <c:v>4.5499999999999999E-2</c:v>
                </c:pt>
                <c:pt idx="40">
                  <c:v>4.41E-2</c:v>
                </c:pt>
                <c:pt idx="41">
                  <c:v>4.3700000000000003E-2</c:v>
                </c:pt>
                <c:pt idx="42">
                  <c:v>4.1099999999999998E-2</c:v>
                </c:pt>
                <c:pt idx="43">
                  <c:v>4.07E-2</c:v>
                </c:pt>
                <c:pt idx="44">
                  <c:v>4.3400000000000001E-2</c:v>
                </c:pt>
                <c:pt idx="45">
                  <c:v>3.8600000000000002E-2</c:v>
                </c:pt>
                <c:pt idx="46">
                  <c:v>3.0700000000000002E-2</c:v>
                </c:pt>
                <c:pt idx="47">
                  <c:v>3.1399999999999997E-2</c:v>
                </c:pt>
                <c:pt idx="48">
                  <c:v>4.7600000000000003E-2</c:v>
                </c:pt>
                <c:pt idx="49">
                  <c:v>5.6000000000000001E-2</c:v>
                </c:pt>
                <c:pt idx="50">
                  <c:v>5.57E-2</c:v>
                </c:pt>
              </c:numCache>
            </c:numRef>
          </c:xVal>
          <c:yVal>
            <c:numRef>
              <c:f>'10 (2)'!$V$43:$V$93</c:f>
              <c:numCache>
                <c:formatCode>0.00%</c:formatCode>
                <c:ptCount val="51"/>
                <c:pt idx="0">
                  <c:v>3.8300000000000001E-2</c:v>
                </c:pt>
                <c:pt idx="1">
                  <c:v>3.3200000000000007E-2</c:v>
                </c:pt>
                <c:pt idx="2">
                  <c:v>3.9300000000000002E-2</c:v>
                </c:pt>
                <c:pt idx="3">
                  <c:v>4.7200000000000006E-2</c:v>
                </c:pt>
                <c:pt idx="4">
                  <c:v>3.9800000000000002E-2</c:v>
                </c:pt>
                <c:pt idx="5">
                  <c:v>3.1100000000000003E-2</c:v>
                </c:pt>
                <c:pt idx="6">
                  <c:v>1.0800000000000004E-2</c:v>
                </c:pt>
                <c:pt idx="7">
                  <c:v>-4.0000000000000036E-3</c:v>
                </c:pt>
                <c:pt idx="8">
                  <c:v>4.500000000000004E-3</c:v>
                </c:pt>
                <c:pt idx="9">
                  <c:v>2.049999999999999E-2</c:v>
                </c:pt>
                <c:pt idx="10">
                  <c:v>1.2899999999999995E-2</c:v>
                </c:pt>
                <c:pt idx="11">
                  <c:v>2.9100000000000001E-2</c:v>
                </c:pt>
                <c:pt idx="12">
                  <c:v>4.4700000000000004E-2</c:v>
                </c:pt>
                <c:pt idx="13">
                  <c:v>3.0099999999999988E-2</c:v>
                </c:pt>
                <c:pt idx="14">
                  <c:v>2.3400000000000018E-2</c:v>
                </c:pt>
                <c:pt idx="15">
                  <c:v>3.3100000000000004E-2</c:v>
                </c:pt>
                <c:pt idx="16">
                  <c:v>2.9399999999999996E-2</c:v>
                </c:pt>
                <c:pt idx="17">
                  <c:v>3.330000000000001E-2</c:v>
                </c:pt>
                <c:pt idx="18">
                  <c:v>3.5199999999999995E-2</c:v>
                </c:pt>
                <c:pt idx="19">
                  <c:v>3.8999999999999993E-2</c:v>
                </c:pt>
                <c:pt idx="20">
                  <c:v>2.9100000000000001E-2</c:v>
                </c:pt>
                <c:pt idx="21">
                  <c:v>3.6699999999999997E-2</c:v>
                </c:pt>
                <c:pt idx="22">
                  <c:v>3.6600000000000008E-2</c:v>
                </c:pt>
                <c:pt idx="23">
                  <c:v>3.6999999999999991E-2</c:v>
                </c:pt>
                <c:pt idx="24">
                  <c:v>4.7699999999999992E-2</c:v>
                </c:pt>
                <c:pt idx="25">
                  <c:v>3.1700000000000006E-2</c:v>
                </c:pt>
                <c:pt idx="26">
                  <c:v>3.49E-2</c:v>
                </c:pt>
                <c:pt idx="27">
                  <c:v>3.3500000000000002E-2</c:v>
                </c:pt>
                <c:pt idx="28">
                  <c:v>3.6799999999999999E-2</c:v>
                </c:pt>
                <c:pt idx="29">
                  <c:v>4.3499999999999997E-2</c:v>
                </c:pt>
                <c:pt idx="30">
                  <c:v>4.6100000000000002E-2</c:v>
                </c:pt>
                <c:pt idx="31">
                  <c:v>4.8399999999999999E-2</c:v>
                </c:pt>
                <c:pt idx="32">
                  <c:v>4.2600000000000006E-2</c:v>
                </c:pt>
                <c:pt idx="33">
                  <c:v>4.2099999999999999E-2</c:v>
                </c:pt>
                <c:pt idx="34">
                  <c:v>3.7199999999999997E-2</c:v>
                </c:pt>
                <c:pt idx="35">
                  <c:v>4.2400000000000007E-2</c:v>
                </c:pt>
                <c:pt idx="36">
                  <c:v>4.7300000000000009E-2</c:v>
                </c:pt>
                <c:pt idx="37">
                  <c:v>5.0600000000000006E-2</c:v>
                </c:pt>
                <c:pt idx="38">
                  <c:v>5.7599999999999998E-2</c:v>
                </c:pt>
                <c:pt idx="39">
                  <c:v>5.2699999999999997E-2</c:v>
                </c:pt>
                <c:pt idx="40">
                  <c:v>5.3500000000000006E-2</c:v>
                </c:pt>
                <c:pt idx="41">
                  <c:v>5.2299999999999999E-2</c:v>
                </c:pt>
                <c:pt idx="42">
                  <c:v>5.4900000000000004E-2</c:v>
                </c:pt>
                <c:pt idx="43">
                  <c:v>5.6099999999999997E-2</c:v>
                </c:pt>
                <c:pt idx="44">
                  <c:v>5.2200000000000003E-2</c:v>
                </c:pt>
                <c:pt idx="45">
                  <c:v>5.79E-2</c:v>
                </c:pt>
                <c:pt idx="46">
                  <c:v>6.3199999999999992E-2</c:v>
                </c:pt>
                <c:pt idx="47">
                  <c:v>6.25E-2</c:v>
                </c:pt>
                <c:pt idx="48">
                  <c:v>4.82E-2</c:v>
                </c:pt>
                <c:pt idx="49">
                  <c:v>4.0599999999999997E-2</c:v>
                </c:pt>
                <c:pt idx="50">
                  <c:v>4.2099999999999999E-2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20D-4D00-8CED-E603D29D4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037824"/>
        <c:axId val="153056384"/>
      </c:scatterChart>
      <c:valAx>
        <c:axId val="153037824"/>
        <c:scaling>
          <c:orientation val="minMax"/>
          <c:max val="0.16"/>
          <c:min val="2.5000000000000005E-2"/>
        </c:scaling>
        <c:delete val="0"/>
        <c:axPos val="b"/>
        <c:title>
          <c:tx>
            <c:rich>
              <a:bodyPr/>
              <a:lstStyle/>
              <a:p>
                <a:pPr>
                  <a:defRPr sz="1100">
                    <a:latin typeface="Courier New" panose="02070309020205020404" pitchFamily="49" charset="0"/>
                    <a:cs typeface="Courier New" panose="02070309020205020404" pitchFamily="49" charset="0"/>
                  </a:defRPr>
                </a:pPr>
                <a:r>
                  <a:rPr lang="en-US" sz="1100" b="1">
                    <a:latin typeface="Courier New" panose="02070309020205020404" pitchFamily="49" charset="0"/>
                    <a:cs typeface="Courier New" panose="02070309020205020404" pitchFamily="49" charset="0"/>
                  </a:rPr>
                  <a:t>Average Utility Bond Yield</a:t>
                </a:r>
              </a:p>
            </c:rich>
          </c:tx>
          <c:layout>
            <c:manualLayout>
              <c:xMode val="edge"/>
              <c:yMode val="edge"/>
              <c:x val="0.40923102697269226"/>
              <c:y val="0.93235947069116365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ourier New" panose="02070309020205020404" pitchFamily="49" charset="0"/>
                <a:ea typeface="Palatino Linotype"/>
                <a:cs typeface="Courier New" panose="02070309020205020404" pitchFamily="49" charset="0"/>
              </a:defRPr>
            </a:pPr>
            <a:endParaRPr lang="en-US"/>
          </a:p>
        </c:txPr>
        <c:crossAx val="153056384"/>
        <c:crossesAt val="-1.0000000000000005E-2"/>
        <c:crossBetween val="midCat"/>
        <c:majorUnit val="1.0000000000000002E-2"/>
      </c:valAx>
      <c:valAx>
        <c:axId val="1530563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>
                    <a:latin typeface="Courier New" panose="02070309020205020404" pitchFamily="49" charset="0"/>
                    <a:cs typeface="Courier New" panose="02070309020205020404" pitchFamily="49" charset="0"/>
                  </a:defRPr>
                </a:pPr>
                <a:r>
                  <a:rPr lang="en-US" sz="1100" b="1">
                    <a:latin typeface="Courier New" panose="02070309020205020404" pitchFamily="49" charset="0"/>
                    <a:cs typeface="Courier New" panose="02070309020205020404" pitchFamily="49" charset="0"/>
                  </a:rPr>
                  <a:t>Equity Risk Premiums</a:t>
                </a:r>
              </a:p>
            </c:rich>
          </c:tx>
          <c:layout>
            <c:manualLayout>
              <c:xMode val="edge"/>
              <c:yMode val="edge"/>
              <c:x val="2.1065123530092385E-2"/>
              <c:y val="0.3291886268498157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aseline="0">
                <a:latin typeface="Courier New" panose="02070309020205020404" pitchFamily="49" charset="0"/>
                <a:cs typeface="Courier New" panose="02070309020205020404" pitchFamily="49" charset="0"/>
              </a:defRPr>
            </a:pPr>
            <a:endParaRPr lang="en-US"/>
          </a:p>
        </c:txPr>
        <c:crossAx val="15303782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Palatino Linotype" panose="02040502050505030304" pitchFamily="18" charset="0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480060</xdr:colOff>
      <xdr:row>5</xdr:row>
      <xdr:rowOff>144780</xdr:rowOff>
    </xdr:from>
    <xdr:to>
      <xdr:col>7</xdr:col>
      <xdr:colOff>800100</xdr:colOff>
      <xdr:row>24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008E11-F1B5-41EB-BEA1-29FBB8325C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B10" t="str">
            <v>Exhibit 10</v>
          </cell>
          <cell r="C10" t="str">
            <v>UTILITY RISK PREMIUM</v>
          </cell>
          <cell r="D10" t="str">
            <v>COST OF EQUITY ESTIMATE</v>
          </cell>
        </row>
        <row r="11">
          <cell r="B11" t="str">
            <v>Exhibit 10</v>
          </cell>
          <cell r="C11" t="str">
            <v>UTILITY RISK PREMIUM</v>
          </cell>
          <cell r="D11" t="str">
            <v>AUTHORIZED RETURNS</v>
          </cell>
        </row>
        <row r="12">
          <cell r="B12" t="str">
            <v>Exhibit 10</v>
          </cell>
          <cell r="C12" t="str">
            <v>UTILITY RISK PREMIUM</v>
          </cell>
          <cell r="D12" t="str">
            <v>REGRESSION RESULTS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3">
          <cell r="U43">
            <v>9.2700000000000005E-2</v>
          </cell>
          <cell r="V43">
            <v>3.8300000000000001E-2</v>
          </cell>
        </row>
        <row r="44">
          <cell r="U44">
            <v>9.8799999999999999E-2</v>
          </cell>
          <cell r="V44">
            <v>3.3200000000000007E-2</v>
          </cell>
        </row>
        <row r="45">
          <cell r="U45">
            <v>9.1700000000000004E-2</v>
          </cell>
          <cell r="V45">
            <v>3.9300000000000002E-2</v>
          </cell>
        </row>
        <row r="46">
          <cell r="U46">
            <v>8.5800000000000001E-2</v>
          </cell>
          <cell r="V46">
            <v>4.7200000000000006E-2</v>
          </cell>
        </row>
        <row r="47">
          <cell r="U47">
            <v>9.2200000000000004E-2</v>
          </cell>
          <cell r="V47">
            <v>3.9800000000000002E-2</v>
          </cell>
        </row>
        <row r="48">
          <cell r="U48">
            <v>0.10390000000000001</v>
          </cell>
          <cell r="V48">
            <v>3.1100000000000003E-2</v>
          </cell>
        </row>
        <row r="49">
          <cell r="U49">
            <v>0.13150000000000001</v>
          </cell>
          <cell r="V49">
            <v>1.0800000000000004E-2</v>
          </cell>
        </row>
        <row r="50">
          <cell r="U50">
            <v>0.15620000000000001</v>
          </cell>
          <cell r="V50">
            <v>-4.0000000000000036E-3</v>
          </cell>
        </row>
        <row r="51">
          <cell r="U51">
            <v>0.15329999999999999</v>
          </cell>
          <cell r="V51">
            <v>4.500000000000004E-3</v>
          </cell>
        </row>
        <row r="52">
          <cell r="U52">
            <v>0.1331</v>
          </cell>
          <cell r="V52">
            <v>2.049999999999999E-2</v>
          </cell>
        </row>
        <row r="53">
          <cell r="U53">
            <v>0.14030000000000001</v>
          </cell>
          <cell r="V53">
            <v>1.2899999999999995E-2</v>
          </cell>
        </row>
        <row r="54">
          <cell r="U54">
            <v>0.1229</v>
          </cell>
          <cell r="V54">
            <v>2.9100000000000001E-2</v>
          </cell>
        </row>
        <row r="55">
          <cell r="U55">
            <v>9.4600000000000004E-2</v>
          </cell>
          <cell r="V55">
            <v>4.4700000000000004E-2</v>
          </cell>
        </row>
        <row r="56">
          <cell r="U56">
            <v>9.98E-2</v>
          </cell>
          <cell r="V56">
            <v>3.0099999999999988E-2</v>
          </cell>
        </row>
        <row r="57">
          <cell r="U57">
            <v>0.1045</v>
          </cell>
          <cell r="V57">
            <v>2.3400000000000018E-2</v>
          </cell>
        </row>
        <row r="58">
          <cell r="U58">
            <v>9.6600000000000005E-2</v>
          </cell>
          <cell r="V58">
            <v>3.3100000000000004E-2</v>
          </cell>
        </row>
        <row r="59">
          <cell r="U59">
            <v>9.7600000000000006E-2</v>
          </cell>
          <cell r="V59">
            <v>2.9399999999999996E-2</v>
          </cell>
        </row>
        <row r="60">
          <cell r="U60">
            <v>9.2100000000000001E-2</v>
          </cell>
          <cell r="V60">
            <v>3.330000000000001E-2</v>
          </cell>
        </row>
        <row r="61">
          <cell r="U61">
            <v>8.5699999999999998E-2</v>
          </cell>
          <cell r="V61">
            <v>3.5199999999999995E-2</v>
          </cell>
        </row>
        <row r="62">
          <cell r="U62">
            <v>7.5600000000000001E-2</v>
          </cell>
          <cell r="V62">
            <v>3.8999999999999993E-2</v>
          </cell>
        </row>
        <row r="63">
          <cell r="U63">
            <v>8.3000000000000004E-2</v>
          </cell>
          <cell r="V63">
            <v>2.9100000000000001E-2</v>
          </cell>
        </row>
        <row r="64">
          <cell r="U64">
            <v>7.9100000000000004E-2</v>
          </cell>
          <cell r="V64">
            <v>3.6699999999999997E-2</v>
          </cell>
        </row>
        <row r="65">
          <cell r="U65">
            <v>7.7399999999999997E-2</v>
          </cell>
          <cell r="V65">
            <v>3.6600000000000008E-2</v>
          </cell>
        </row>
        <row r="66">
          <cell r="U66">
            <v>7.6300000000000007E-2</v>
          </cell>
          <cell r="V66">
            <v>3.6999999999999991E-2</v>
          </cell>
        </row>
        <row r="67">
          <cell r="U67">
            <v>7.0000000000000007E-2</v>
          </cell>
          <cell r="V67">
            <v>4.7699999999999992E-2</v>
          </cell>
        </row>
        <row r="68">
          <cell r="U68">
            <v>7.5499999999999998E-2</v>
          </cell>
          <cell r="V68">
            <v>3.1700000000000006E-2</v>
          </cell>
        </row>
        <row r="69">
          <cell r="U69">
            <v>8.09E-2</v>
          </cell>
          <cell r="V69">
            <v>3.49E-2</v>
          </cell>
        </row>
        <row r="70">
          <cell r="U70">
            <v>7.7200000000000005E-2</v>
          </cell>
          <cell r="V70">
            <v>3.3500000000000002E-2</v>
          </cell>
        </row>
        <row r="71">
          <cell r="U71">
            <v>7.5300000000000006E-2</v>
          </cell>
          <cell r="V71">
            <v>3.6799999999999999E-2</v>
          </cell>
        </row>
        <row r="72">
          <cell r="U72">
            <v>6.6100000000000006E-2</v>
          </cell>
          <cell r="V72">
            <v>4.3499999999999997E-2</v>
          </cell>
        </row>
        <row r="73">
          <cell r="U73">
            <v>6.2E-2</v>
          </cell>
          <cell r="V73">
            <v>4.6100000000000002E-2</v>
          </cell>
        </row>
        <row r="74">
          <cell r="U74">
            <v>5.67E-2</v>
          </cell>
          <cell r="V74">
            <v>4.8399999999999999E-2</v>
          </cell>
        </row>
        <row r="75">
          <cell r="U75">
            <v>6.08E-2</v>
          </cell>
          <cell r="V75">
            <v>4.2600000000000006E-2</v>
          </cell>
        </row>
        <row r="76">
          <cell r="U76">
            <v>6.1100000000000002E-2</v>
          </cell>
          <cell r="V76">
            <v>4.2099999999999999E-2</v>
          </cell>
        </row>
        <row r="77">
          <cell r="U77">
            <v>6.6500000000000004E-2</v>
          </cell>
          <cell r="V77">
            <v>3.7199999999999997E-2</v>
          </cell>
        </row>
        <row r="78">
          <cell r="U78">
            <v>6.2799999999999995E-2</v>
          </cell>
          <cell r="V78">
            <v>4.2400000000000007E-2</v>
          </cell>
        </row>
        <row r="79">
          <cell r="U79">
            <v>5.5599999999999997E-2</v>
          </cell>
          <cell r="V79">
            <v>4.7300000000000009E-2</v>
          </cell>
        </row>
        <row r="80">
          <cell r="U80">
            <v>5.1299999999999998E-2</v>
          </cell>
          <cell r="V80">
            <v>5.0600000000000006E-2</v>
          </cell>
        </row>
        <row r="81">
          <cell r="U81">
            <v>4.2599999999999999E-2</v>
          </cell>
          <cell r="V81">
            <v>5.7599999999999998E-2</v>
          </cell>
        </row>
        <row r="82">
          <cell r="U82">
            <v>4.5499999999999999E-2</v>
          </cell>
          <cell r="V82">
            <v>5.2699999999999997E-2</v>
          </cell>
        </row>
        <row r="83">
          <cell r="U83">
            <v>4.41E-2</v>
          </cell>
          <cell r="V83">
            <v>5.3500000000000006E-2</v>
          </cell>
        </row>
        <row r="84">
          <cell r="U84">
            <v>4.3700000000000003E-2</v>
          </cell>
          <cell r="V84">
            <v>5.2299999999999999E-2</v>
          </cell>
        </row>
        <row r="85">
          <cell r="U85">
            <v>4.1099999999999998E-2</v>
          </cell>
          <cell r="V85">
            <v>5.4900000000000004E-2</v>
          </cell>
        </row>
        <row r="86">
          <cell r="U86">
            <v>4.07E-2</v>
          </cell>
          <cell r="V86">
            <v>5.6099999999999997E-2</v>
          </cell>
        </row>
        <row r="87">
          <cell r="U87">
            <v>4.3400000000000001E-2</v>
          </cell>
          <cell r="V87">
            <v>5.2200000000000003E-2</v>
          </cell>
        </row>
        <row r="88">
          <cell r="U88">
            <v>3.8600000000000002E-2</v>
          </cell>
          <cell r="V88">
            <v>5.79E-2</v>
          </cell>
        </row>
        <row r="89">
          <cell r="U89">
            <v>3.0700000000000002E-2</v>
          </cell>
          <cell r="V89">
            <v>6.3199999999999992E-2</v>
          </cell>
        </row>
        <row r="90">
          <cell r="U90">
            <v>3.1399999999999997E-2</v>
          </cell>
          <cell r="V90">
            <v>6.25E-2</v>
          </cell>
        </row>
        <row r="91">
          <cell r="U91">
            <v>4.7600000000000003E-2</v>
          </cell>
          <cell r="V91">
            <v>4.82E-2</v>
          </cell>
        </row>
        <row r="92">
          <cell r="U92">
            <v>5.6000000000000001E-2</v>
          </cell>
          <cell r="V92">
            <v>4.0599999999999997E-2</v>
          </cell>
        </row>
        <row r="93">
          <cell r="U93">
            <v>5.57E-2</v>
          </cell>
          <cell r="V93">
            <v>4.2099999999999999E-2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/>
      <sheetData sheetId="32"/>
      <sheetData sheetId="33">
        <row r="12">
          <cell r="B12" t="str">
            <v>Mar. 2025</v>
          </cell>
        </row>
        <row r="14">
          <cell r="C14">
            <v>5.8400000000000001E-2</v>
          </cell>
          <cell r="F14">
            <v>5.67E-2</v>
          </cell>
        </row>
      </sheetData>
      <sheetData sheetId="34">
        <row r="8">
          <cell r="B8" t="str">
            <v>ALE</v>
          </cell>
          <cell r="C8" t="str">
            <v>ALLETE</v>
          </cell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</row>
        <row r="9">
          <cell r="B9" t="str">
            <v>LNT</v>
          </cell>
          <cell r="C9" t="str">
            <v>Alliant Energy</v>
          </cell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</row>
        <row r="10">
          <cell r="B10" t="str">
            <v>AEE</v>
          </cell>
          <cell r="C10" t="str">
            <v>Ameren Corp.</v>
          </cell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</row>
        <row r="11">
          <cell r="B11" t="str">
            <v>AEP</v>
          </cell>
          <cell r="C11" t="str">
            <v>American Elec Pwr</v>
          </cell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</row>
        <row r="12">
          <cell r="B12" t="str">
            <v>AVA</v>
          </cell>
          <cell r="C12" t="str">
            <v>Avista Corp.</v>
          </cell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</row>
        <row r="13">
          <cell r="B13" t="str">
            <v>BKH</v>
          </cell>
          <cell r="C13" t="str">
            <v>Black Hills Corp.</v>
          </cell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</row>
        <row r="14">
          <cell r="B14" t="str">
            <v>CNP</v>
          </cell>
          <cell r="C14" t="str">
            <v>CenterPoint Energy</v>
          </cell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</row>
        <row r="15">
          <cell r="B15" t="str">
            <v>CMS</v>
          </cell>
          <cell r="C15" t="str">
            <v>CMS Energy Corp.</v>
          </cell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</row>
        <row r="16">
          <cell r="B16" t="str">
            <v>ED</v>
          </cell>
          <cell r="C16" t="str">
            <v>Consolidated Edison</v>
          </cell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</row>
        <row r="17">
          <cell r="B17" t="str">
            <v>D</v>
          </cell>
          <cell r="C17" t="str">
            <v>Dominion Energy</v>
          </cell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</row>
        <row r="18">
          <cell r="B18" t="str">
            <v>DTE</v>
          </cell>
          <cell r="C18" t="str">
            <v>DTE Energy Co.</v>
          </cell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</row>
        <row r="19">
          <cell r="B19" t="str">
            <v>DUK</v>
          </cell>
          <cell r="C19" t="str">
            <v>Duke Energy Corp.</v>
          </cell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</row>
        <row r="20">
          <cell r="B20" t="str">
            <v>EIX</v>
          </cell>
          <cell r="C20" t="str">
            <v>Edison International</v>
          </cell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</row>
        <row r="21">
          <cell r="B21" t="str">
            <v>ETR</v>
          </cell>
          <cell r="C21" t="str">
            <v>Entergy Corp.</v>
          </cell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</row>
        <row r="22">
          <cell r="B22" t="str">
            <v>EVRG</v>
          </cell>
          <cell r="C22" t="str">
            <v>Evergy Inc.</v>
          </cell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</row>
        <row r="23">
          <cell r="B23" t="str">
            <v>ES</v>
          </cell>
          <cell r="C23" t="str">
            <v>Eversource Energy</v>
          </cell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</row>
        <row r="24">
          <cell r="B24" t="str">
            <v>EXC</v>
          </cell>
          <cell r="C24" t="str">
            <v>Exelon Corp.</v>
          </cell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</row>
        <row r="25">
          <cell r="B25" t="str">
            <v>FE</v>
          </cell>
          <cell r="C25" t="str">
            <v>FirstEnergy Corp.</v>
          </cell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</row>
        <row r="26">
          <cell r="B26" t="str">
            <v>FTS</v>
          </cell>
          <cell r="C26" t="str">
            <v>Fortis Inc.</v>
          </cell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</row>
        <row r="27">
          <cell r="B27" t="str">
            <v>HE</v>
          </cell>
          <cell r="C27" t="str">
            <v>Hawaiian Elec.</v>
          </cell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</row>
        <row r="28">
          <cell r="B28" t="str">
            <v>IDA</v>
          </cell>
          <cell r="C28" t="str">
            <v>IDACORP, Inc.</v>
          </cell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</row>
        <row r="29">
          <cell r="B29" t="str">
            <v>MGEE</v>
          </cell>
          <cell r="C29" t="str">
            <v>MGE Energy</v>
          </cell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</row>
        <row r="30">
          <cell r="B30" t="str">
            <v>NEE</v>
          </cell>
          <cell r="C30" t="str">
            <v>NextEra Energy, Inc.</v>
          </cell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</row>
        <row r="31">
          <cell r="B31" t="str">
            <v>NWE</v>
          </cell>
          <cell r="C31" t="str">
            <v>NorthWestern Energy Grp.</v>
          </cell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</row>
        <row r="32">
          <cell r="B32" t="str">
            <v>OGE</v>
          </cell>
          <cell r="C32" t="str">
            <v>OGE Energy Corp.</v>
          </cell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</row>
        <row r="33">
          <cell r="B33" t="str">
            <v>OTTR</v>
          </cell>
          <cell r="C33" t="str">
            <v>Otter Tail Corp.</v>
          </cell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</row>
        <row r="34">
          <cell r="B34" t="str">
            <v>PCG</v>
          </cell>
          <cell r="C34" t="str">
            <v>PG&amp;E Corp.</v>
          </cell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</row>
        <row r="35">
          <cell r="B35" t="str">
            <v>PNW</v>
          </cell>
          <cell r="C35" t="str">
            <v>Pinnacle West Capital</v>
          </cell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</row>
        <row r="36">
          <cell r="B36" t="str">
            <v>POR</v>
          </cell>
          <cell r="C36" t="str">
            <v>Portland General Elec.</v>
          </cell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</row>
        <row r="37">
          <cell r="B37" t="str">
            <v>PPL</v>
          </cell>
          <cell r="C37" t="str">
            <v>PPL Corp.</v>
          </cell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</row>
        <row r="38">
          <cell r="B38" t="str">
            <v>PEG</v>
          </cell>
          <cell r="C38" t="str">
            <v>Pub Sv Enterprise Grp.</v>
          </cell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</row>
        <row r="39">
          <cell r="B39" t="str">
            <v>SRE</v>
          </cell>
          <cell r="C39" t="str">
            <v>Sempra</v>
          </cell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</row>
        <row r="40">
          <cell r="B40" t="str">
            <v>SO</v>
          </cell>
          <cell r="C40" t="str">
            <v>Southern Company</v>
          </cell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</row>
        <row r="41">
          <cell r="B41" t="str">
            <v>TXNM</v>
          </cell>
          <cell r="C41" t="str">
            <v>TXNM Energy</v>
          </cell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</row>
        <row r="42">
          <cell r="B42" t="str">
            <v>WEC</v>
          </cell>
          <cell r="C42" t="str">
            <v>WEC Energy Group</v>
          </cell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</row>
        <row r="43">
          <cell r="B43" t="str">
            <v>XEL</v>
          </cell>
          <cell r="C43" t="str">
            <v>Xcel Energy Inc.</v>
          </cell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BB409-ACD3-49BC-8DC2-E367F893E64F}">
  <sheetPr codeName="Sheet14"/>
  <dimension ref="A1:M31"/>
  <sheetViews>
    <sheetView tabSelected="1" view="pageLayout" zoomScaleNormal="100" zoomScaleSheetLayoutView="100" workbookViewId="0">
      <selection activeCell="G2" sqref="G2"/>
    </sheetView>
  </sheetViews>
  <sheetFormatPr defaultColWidth="9.42578125" defaultRowHeight="15.75" x14ac:dyDescent="0.25"/>
  <cols>
    <col min="1" max="1" width="9.42578125" style="4"/>
    <col min="2" max="2" width="4.28515625" style="4" customWidth="1"/>
    <col min="3" max="3" width="3.28515625" style="4" customWidth="1"/>
    <col min="4" max="4" width="28.140625" style="4" customWidth="1"/>
    <col min="5" max="5" width="9.42578125" style="4" customWidth="1"/>
    <col min="6" max="6" width="18.5703125" style="4" customWidth="1"/>
    <col min="7" max="7" width="14" style="4" customWidth="1"/>
    <col min="8" max="8" width="11" style="4" customWidth="1"/>
    <col min="9" max="16384" width="9.42578125" style="4"/>
  </cols>
  <sheetData>
    <row r="1" spans="1:8" ht="16.5" x14ac:dyDescent="0.3">
      <c r="A1" s="1" t="str">
        <f>'[1]Exhibit List'!C10</f>
        <v>UTILITY RISK PREMIUM</v>
      </c>
      <c r="B1" s="2"/>
      <c r="C1" s="2"/>
      <c r="D1" s="2"/>
      <c r="E1" s="2"/>
      <c r="F1" s="2"/>
      <c r="G1" s="2"/>
      <c r="H1" s="3" t="str">
        <f>'[1]Exhibit List'!B10</f>
        <v>Exhibit 10</v>
      </c>
    </row>
    <row r="2" spans="1:8" ht="16.5" x14ac:dyDescent="0.3">
      <c r="A2" s="2"/>
      <c r="B2" s="2"/>
      <c r="C2" s="2"/>
      <c r="D2" s="5"/>
      <c r="E2" s="2"/>
      <c r="F2" s="2"/>
      <c r="G2" s="2"/>
      <c r="H2" s="3" t="s">
        <v>0</v>
      </c>
    </row>
    <row r="3" spans="1:8" ht="16.5" x14ac:dyDescent="0.3">
      <c r="A3" s="6" t="str">
        <f>'[1]Exhibit List'!D10</f>
        <v>COST OF EQUITY ESTIMATE</v>
      </c>
      <c r="B3" s="2"/>
      <c r="C3" s="2"/>
      <c r="D3" s="2"/>
      <c r="E3" s="2"/>
      <c r="F3" s="2"/>
      <c r="G3" s="2"/>
      <c r="H3" s="2"/>
    </row>
    <row r="4" spans="1:8" ht="16.5" x14ac:dyDescent="0.3">
      <c r="A4" s="2"/>
      <c r="B4" s="6"/>
      <c r="C4" s="2"/>
      <c r="D4" s="2"/>
      <c r="E4" s="2"/>
      <c r="F4" s="2"/>
      <c r="G4" s="2"/>
      <c r="H4" s="2"/>
    </row>
    <row r="5" spans="1:8" ht="16.5" x14ac:dyDescent="0.3">
      <c r="A5" s="2"/>
      <c r="B5" s="6"/>
      <c r="C5" s="2"/>
      <c r="D5" s="2"/>
      <c r="E5" s="2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ht="16.5" x14ac:dyDescent="0.3">
      <c r="A7" s="2"/>
      <c r="B7" s="7" t="s">
        <v>1</v>
      </c>
      <c r="C7" s="8"/>
      <c r="D7" s="8"/>
      <c r="E7" s="8"/>
      <c r="F7" s="8"/>
      <c r="G7" s="8"/>
      <c r="H7" s="2"/>
    </row>
    <row r="8" spans="1:8" x14ac:dyDescent="0.25">
      <c r="A8" s="2"/>
      <c r="B8" s="2" t="s">
        <v>2</v>
      </c>
      <c r="C8" s="9" t="s">
        <v>3</v>
      </c>
      <c r="D8" s="10"/>
      <c r="E8" s="10"/>
      <c r="F8" s="10"/>
      <c r="G8" s="11">
        <f>ROUND(+'10 (2)'!O34,4)</f>
        <v>7.7399999999999997E-2</v>
      </c>
      <c r="H8" s="2"/>
    </row>
    <row r="9" spans="1:8" x14ac:dyDescent="0.25">
      <c r="A9" s="2"/>
      <c r="B9" s="2" t="s">
        <v>4</v>
      </c>
      <c r="C9" s="12" t="s">
        <v>5</v>
      </c>
      <c r="D9" s="10"/>
      <c r="E9" s="10"/>
      <c r="F9" s="10"/>
      <c r="G9" s="13">
        <f>'[1]Bond Yields'!F14</f>
        <v>5.67E-2</v>
      </c>
      <c r="H9" s="2"/>
    </row>
    <row r="10" spans="1:8" x14ac:dyDescent="0.25">
      <c r="A10" s="2"/>
      <c r="B10" s="2"/>
      <c r="C10" s="2"/>
      <c r="D10" s="9" t="s">
        <v>6</v>
      </c>
      <c r="E10" s="10"/>
      <c r="F10" s="10"/>
      <c r="G10" s="11">
        <f>-G8+G9</f>
        <v>-2.0699999999999996E-2</v>
      </c>
      <c r="H10" s="2"/>
    </row>
    <row r="11" spans="1:8" x14ac:dyDescent="0.25">
      <c r="A11" s="2"/>
      <c r="B11" s="2"/>
      <c r="C11" s="10"/>
      <c r="D11" s="10"/>
      <c r="E11" s="10"/>
      <c r="F11" s="10"/>
      <c r="G11" s="10"/>
      <c r="H11" s="2"/>
    </row>
    <row r="12" spans="1:8" x14ac:dyDescent="0.25">
      <c r="A12" s="2"/>
      <c r="B12" s="2" t="s">
        <v>7</v>
      </c>
      <c r="C12" s="9" t="s">
        <v>8</v>
      </c>
      <c r="D12" s="10"/>
      <c r="E12" s="10"/>
      <c r="F12" s="11"/>
      <c r="G12" s="14">
        <f>ROUND('10 (3)'!B45,4)</f>
        <v>-0.42120000000000002</v>
      </c>
      <c r="H12" s="2"/>
    </row>
    <row r="13" spans="1:8" x14ac:dyDescent="0.25">
      <c r="A13" s="2"/>
      <c r="B13" s="2"/>
      <c r="C13" s="2"/>
      <c r="D13" s="9" t="s">
        <v>9</v>
      </c>
      <c r="E13" s="11"/>
      <c r="F13" s="11"/>
      <c r="G13" s="11">
        <f>G10*G12</f>
        <v>8.7188399999999985E-3</v>
      </c>
      <c r="H13" s="2"/>
    </row>
    <row r="14" spans="1:8" x14ac:dyDescent="0.25">
      <c r="A14" s="2"/>
      <c r="B14" s="2"/>
      <c r="C14" s="10"/>
      <c r="D14" s="10"/>
      <c r="E14" s="10"/>
      <c r="F14" s="10"/>
      <c r="G14" s="10"/>
      <c r="H14" s="2"/>
    </row>
    <row r="15" spans="1:8" x14ac:dyDescent="0.25">
      <c r="A15" s="2"/>
      <c r="B15" s="2" t="s">
        <v>2</v>
      </c>
      <c r="C15" s="9" t="s">
        <v>10</v>
      </c>
      <c r="D15" s="10"/>
      <c r="E15" s="11"/>
      <c r="F15" s="11"/>
      <c r="G15" s="13">
        <f>ROUND('10 (2)'!Q34,4)</f>
        <v>3.9E-2</v>
      </c>
      <c r="H15" s="2"/>
    </row>
    <row r="16" spans="1:8" ht="17.25" customHeight="1" x14ac:dyDescent="0.3">
      <c r="A16" s="2"/>
      <c r="B16" s="2"/>
      <c r="C16" s="2"/>
      <c r="D16" s="15" t="s">
        <v>11</v>
      </c>
      <c r="E16" s="16"/>
      <c r="F16" s="17"/>
      <c r="G16" s="18">
        <f>G13+G15</f>
        <v>4.7718839999999998E-2</v>
      </c>
      <c r="H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</row>
    <row r="19" spans="1:13" ht="16.5" x14ac:dyDescent="0.3">
      <c r="A19" s="2"/>
      <c r="B19" s="7" t="s">
        <v>12</v>
      </c>
      <c r="C19" s="8"/>
      <c r="D19" s="8"/>
      <c r="E19" s="8"/>
      <c r="F19" s="8"/>
      <c r="G19" s="8"/>
      <c r="H19" s="2"/>
    </row>
    <row r="20" spans="1:13" x14ac:dyDescent="0.25">
      <c r="A20" s="2"/>
      <c r="B20" s="2" t="s">
        <v>4</v>
      </c>
      <c r="C20" s="9" t="s">
        <v>13</v>
      </c>
      <c r="D20" s="2"/>
      <c r="E20" s="2"/>
      <c r="F20" s="2"/>
      <c r="G20" s="19">
        <f>'[1]Bond Yields'!C14</f>
        <v>5.8400000000000001E-2</v>
      </c>
      <c r="H20" s="2"/>
    </row>
    <row r="21" spans="1:13" x14ac:dyDescent="0.25">
      <c r="A21" s="2"/>
      <c r="B21" s="2"/>
      <c r="C21" s="2" t="s">
        <v>14</v>
      </c>
      <c r="D21" s="2"/>
      <c r="E21" s="2"/>
      <c r="F21" s="2"/>
      <c r="G21" s="20">
        <f>G16</f>
        <v>4.7718839999999998E-2</v>
      </c>
      <c r="H21" s="2"/>
    </row>
    <row r="22" spans="1:13" ht="4.5" customHeight="1" x14ac:dyDescent="0.25">
      <c r="A22" s="2"/>
      <c r="B22" s="2"/>
      <c r="C22" s="2"/>
      <c r="D22" s="2"/>
      <c r="E22" s="2"/>
      <c r="F22" s="2"/>
      <c r="G22" s="2"/>
      <c r="H22" s="2"/>
    </row>
    <row r="23" spans="1:13" ht="16.5" x14ac:dyDescent="0.3">
      <c r="A23" s="2"/>
      <c r="B23" s="2"/>
      <c r="C23" s="1" t="s">
        <v>15</v>
      </c>
      <c r="D23" s="2"/>
      <c r="E23" s="2"/>
      <c r="F23" s="2"/>
      <c r="G23" s="21">
        <f>G20+G21</f>
        <v>0.10611883999999999</v>
      </c>
      <c r="H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</row>
    <row r="27" spans="1:13" s="23" customFormat="1" ht="13.5" x14ac:dyDescent="0.25">
      <c r="A27" s="22"/>
      <c r="B27" s="22" t="s">
        <v>2</v>
      </c>
      <c r="C27" s="22" t="str">
        <f>H1 &amp; ", page 2."</f>
        <v>Exhibit 10, page 2.</v>
      </c>
      <c r="D27" s="22"/>
      <c r="E27" s="22"/>
      <c r="F27" s="22"/>
      <c r="G27" s="22"/>
      <c r="H27" s="22"/>
    </row>
    <row r="28" spans="1:13" s="23" customFormat="1" ht="13.35" customHeight="1" x14ac:dyDescent="0.25">
      <c r="A28" s="22"/>
      <c r="B28" s="22" t="s">
        <v>4</v>
      </c>
      <c r="C28" s="24" t="str">
        <f>"Average bond yield on all utility bonds and 'Baa' subset for six-months ending "&amp;'[1]Bond Yields'!B12&amp;" based on data from Moody's Investors Service at www.credittrends.com."</f>
        <v>Average bond yield on all utility bonds and 'Baa' subset for six-months ending Mar. 2025 based on data from Moody's Investors Service at www.credittrends.com.</v>
      </c>
      <c r="D28" s="24"/>
      <c r="E28" s="24"/>
      <c r="F28" s="24"/>
      <c r="G28" s="24"/>
      <c r="H28" s="24"/>
      <c r="J28" s="25"/>
      <c r="K28" s="25"/>
      <c r="L28" s="25"/>
      <c r="M28" s="25"/>
    </row>
    <row r="29" spans="1:13" s="23" customFormat="1" ht="13.35" customHeight="1" x14ac:dyDescent="0.25">
      <c r="A29" s="22"/>
      <c r="B29" s="22"/>
      <c r="C29" s="24"/>
      <c r="D29" s="24"/>
      <c r="E29" s="24"/>
      <c r="F29" s="24"/>
      <c r="G29" s="24"/>
      <c r="H29" s="24"/>
      <c r="J29" s="25"/>
      <c r="K29" s="25"/>
      <c r="L29" s="25"/>
      <c r="M29" s="25"/>
    </row>
    <row r="30" spans="1:13" s="23" customFormat="1" ht="13.5" x14ac:dyDescent="0.25">
      <c r="A30" s="22"/>
      <c r="B30" s="22"/>
      <c r="C30" s="24"/>
      <c r="D30" s="24"/>
      <c r="E30" s="24"/>
      <c r="F30" s="24"/>
      <c r="G30" s="24"/>
      <c r="H30" s="24"/>
      <c r="J30" s="25"/>
      <c r="K30" s="25"/>
      <c r="L30" s="25"/>
      <c r="M30" s="25"/>
    </row>
    <row r="31" spans="1:13" s="23" customFormat="1" ht="13.5" x14ac:dyDescent="0.25">
      <c r="A31" s="22"/>
      <c r="B31" s="22" t="s">
        <v>7</v>
      </c>
      <c r="C31" s="22" t="str">
        <f>H1 &amp; ", page 3."</f>
        <v>Exhibit 10, page 3.</v>
      </c>
      <c r="D31" s="22"/>
      <c r="E31" s="22"/>
      <c r="F31" s="22"/>
      <c r="G31" s="22"/>
      <c r="H31" s="22"/>
    </row>
  </sheetData>
  <mergeCells count="2">
    <mergeCell ref="C28:H30"/>
    <mergeCell ref="J28:M30"/>
  </mergeCells>
  <printOptions horizontalCentered="1"/>
  <pageMargins left="0.5" right="0.5" top="0.75" bottom="0.25" header="0.5" footer="0.5"/>
  <pageSetup scale="97" orientation="portrait" r:id="rId1"/>
  <headerFooter alignWithMargins="0">
    <oddFooter xml:space="preserve">&amp;RExhibit No. 10
Case No. IPC-E-25-16
J. Thompson, IPC
Page 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0AC0-1453-466D-961D-4F4671188758}">
  <sheetPr codeName="Sheet17"/>
  <dimension ref="A1:V93"/>
  <sheetViews>
    <sheetView view="pageLayout" zoomScaleNormal="100" zoomScaleSheetLayoutView="100" workbookViewId="0">
      <selection activeCell="G2" sqref="G2"/>
    </sheetView>
  </sheetViews>
  <sheetFormatPr defaultColWidth="8" defaultRowHeight="15.75" x14ac:dyDescent="0.25"/>
  <cols>
    <col min="1" max="1" width="4.42578125" style="27" customWidth="1"/>
    <col min="2" max="2" width="8" style="27" customWidth="1"/>
    <col min="3" max="3" width="4.42578125" style="27" customWidth="1"/>
    <col min="4" max="4" width="10.7109375" style="27" customWidth="1"/>
    <col min="5" max="5" width="4.42578125" style="27" customWidth="1"/>
    <col min="6" max="6" width="10.7109375" style="27" customWidth="1"/>
    <col min="7" max="7" width="4.42578125" style="27" customWidth="1"/>
    <col min="8" max="8" width="10.7109375" style="27" customWidth="1"/>
    <col min="9" max="10" width="4.42578125" style="27" customWidth="1"/>
    <col min="11" max="11" width="8" style="27" customWidth="1"/>
    <col min="12" max="12" width="4.42578125" style="27" customWidth="1"/>
    <col min="13" max="13" width="10.7109375" style="27" customWidth="1"/>
    <col min="14" max="14" width="4.42578125" style="27" customWidth="1"/>
    <col min="15" max="15" width="10.7109375" style="27" customWidth="1"/>
    <col min="16" max="16" width="4.42578125" style="27" customWidth="1"/>
    <col min="17" max="17" width="10.7109375" style="27" customWidth="1"/>
    <col min="18" max="18" width="4.42578125" style="27" customWidth="1"/>
    <col min="19" max="16384" width="8" style="27"/>
  </cols>
  <sheetData>
    <row r="1" spans="1:18" ht="16.5" x14ac:dyDescent="0.3">
      <c r="A1" s="1" t="str">
        <f>'[1]Exhibit List'!C11</f>
        <v>UTILITY RISK PREMIUM</v>
      </c>
      <c r="B1" s="10"/>
      <c r="C1" s="10"/>
      <c r="D1" s="10"/>
      <c r="E1" s="10"/>
      <c r="F1" s="10"/>
      <c r="G1" s="10"/>
      <c r="H1" s="10"/>
      <c r="I1" s="10"/>
      <c r="J1" s="26"/>
      <c r="K1" s="10"/>
      <c r="L1" s="10"/>
      <c r="M1" s="10"/>
      <c r="N1" s="10"/>
      <c r="O1" s="10"/>
      <c r="P1" s="10"/>
      <c r="Q1" s="10"/>
      <c r="R1" s="26" t="str">
        <f>'[1]Exhibit List'!B11</f>
        <v>Exhibit 10</v>
      </c>
    </row>
    <row r="2" spans="1:18" ht="16.5" x14ac:dyDescent="0.3">
      <c r="A2" s="2"/>
      <c r="B2" s="5"/>
      <c r="C2" s="28"/>
      <c r="D2" s="28"/>
      <c r="E2" s="28"/>
      <c r="F2" s="28"/>
      <c r="G2" s="28"/>
      <c r="H2" s="10"/>
      <c r="I2" s="10"/>
      <c r="J2" s="26"/>
      <c r="K2" s="5"/>
      <c r="L2" s="28"/>
      <c r="M2" s="28"/>
      <c r="N2" s="28"/>
      <c r="O2" s="28"/>
      <c r="P2" s="28"/>
      <c r="Q2" s="10"/>
      <c r="R2" s="26" t="s">
        <v>16</v>
      </c>
    </row>
    <row r="3" spans="1:18" ht="16.5" x14ac:dyDescent="0.3">
      <c r="A3" s="6" t="str">
        <f>'[1]Exhibit List'!D11</f>
        <v>AUTHORIZED RETURNS</v>
      </c>
      <c r="B3" s="28"/>
      <c r="C3" s="28"/>
      <c r="D3" s="10"/>
      <c r="E3" s="10"/>
      <c r="F3" s="10"/>
      <c r="G3" s="10"/>
      <c r="H3" s="28"/>
      <c r="I3" s="10"/>
      <c r="J3" s="10"/>
      <c r="K3" s="28"/>
      <c r="L3" s="28"/>
      <c r="M3" s="10"/>
      <c r="N3" s="10"/>
      <c r="O3" s="10"/>
      <c r="P3" s="10"/>
      <c r="Q3" s="28"/>
      <c r="R3" s="10"/>
    </row>
    <row r="4" spans="1:18" ht="16.5" x14ac:dyDescent="0.3">
      <c r="A4" s="6"/>
      <c r="B4" s="28"/>
      <c r="C4" s="28"/>
      <c r="D4" s="10"/>
      <c r="E4" s="10"/>
      <c r="F4" s="10"/>
      <c r="G4" s="10"/>
      <c r="H4" s="28"/>
      <c r="I4" s="10"/>
      <c r="J4" s="10"/>
      <c r="K4" s="28"/>
      <c r="L4" s="28"/>
      <c r="M4" s="10"/>
      <c r="N4" s="10"/>
      <c r="O4" s="10"/>
      <c r="P4" s="10"/>
      <c r="Q4" s="28"/>
      <c r="R4" s="10"/>
    </row>
    <row r="5" spans="1:18" x14ac:dyDescent="0.25">
      <c r="A5" s="29"/>
      <c r="B5" s="10"/>
      <c r="C5" s="10"/>
      <c r="D5" s="30" t="s">
        <v>2</v>
      </c>
      <c r="E5" s="10"/>
      <c r="F5" s="30" t="s">
        <v>4</v>
      </c>
      <c r="G5" s="10"/>
      <c r="H5" s="10"/>
      <c r="I5" s="10"/>
      <c r="J5" s="10"/>
      <c r="K5" s="10"/>
      <c r="L5" s="10"/>
      <c r="M5" s="30" t="s">
        <v>2</v>
      </c>
      <c r="N5" s="10"/>
      <c r="O5" s="30" t="s">
        <v>4</v>
      </c>
      <c r="P5" s="10"/>
      <c r="Q5" s="10"/>
      <c r="R5" s="10"/>
    </row>
    <row r="6" spans="1:18" ht="16.5" x14ac:dyDescent="0.3">
      <c r="A6" s="10"/>
      <c r="B6" s="31"/>
      <c r="C6" s="32"/>
      <c r="D6" s="31"/>
      <c r="E6" s="33"/>
      <c r="F6" s="31" t="s">
        <v>17</v>
      </c>
      <c r="G6" s="33"/>
      <c r="H6" s="31"/>
      <c r="I6" s="10"/>
      <c r="J6" s="10"/>
      <c r="K6" s="31"/>
      <c r="L6" s="32"/>
      <c r="M6" s="31"/>
      <c r="N6" s="33"/>
      <c r="O6" s="31" t="s">
        <v>17</v>
      </c>
      <c r="P6" s="33"/>
      <c r="Q6" s="31"/>
      <c r="R6" s="10"/>
    </row>
    <row r="7" spans="1:18" ht="16.5" x14ac:dyDescent="0.3">
      <c r="A7" s="10"/>
      <c r="B7" s="31"/>
      <c r="C7" s="32"/>
      <c r="D7" s="31" t="s">
        <v>18</v>
      </c>
      <c r="E7" s="33"/>
      <c r="F7" s="31" t="s">
        <v>19</v>
      </c>
      <c r="G7" s="33"/>
      <c r="H7" s="31" t="s">
        <v>20</v>
      </c>
      <c r="I7" s="10"/>
      <c r="J7" s="10"/>
      <c r="K7" s="31"/>
      <c r="L7" s="32"/>
      <c r="M7" s="31" t="s">
        <v>18</v>
      </c>
      <c r="N7" s="33"/>
      <c r="O7" s="31" t="s">
        <v>19</v>
      </c>
      <c r="P7" s="33"/>
      <c r="Q7" s="31" t="s">
        <v>20</v>
      </c>
      <c r="R7" s="10"/>
    </row>
    <row r="8" spans="1:18" ht="16.5" x14ac:dyDescent="0.3">
      <c r="A8" s="10"/>
      <c r="B8" s="34" t="s">
        <v>21</v>
      </c>
      <c r="C8" s="35"/>
      <c r="D8" s="34" t="s">
        <v>22</v>
      </c>
      <c r="E8" s="36"/>
      <c r="F8" s="34" t="s">
        <v>23</v>
      </c>
      <c r="G8" s="36"/>
      <c r="H8" s="34" t="s">
        <v>24</v>
      </c>
      <c r="I8" s="10"/>
      <c r="J8" s="10"/>
      <c r="K8" s="34" t="s">
        <v>21</v>
      </c>
      <c r="L8" s="35"/>
      <c r="M8" s="34" t="s">
        <v>22</v>
      </c>
      <c r="N8" s="36"/>
      <c r="O8" s="34" t="s">
        <v>23</v>
      </c>
      <c r="P8" s="36"/>
      <c r="Q8" s="34" t="s">
        <v>24</v>
      </c>
      <c r="R8" s="10"/>
    </row>
    <row r="9" spans="1:18" ht="16.5" x14ac:dyDescent="0.3">
      <c r="A9" s="10"/>
      <c r="B9" s="30">
        <v>1974</v>
      </c>
      <c r="C9" s="10"/>
      <c r="D9" s="37">
        <v>0.13100000000000001</v>
      </c>
      <c r="E9" s="38"/>
      <c r="F9" s="37">
        <v>9.2700000000000005E-2</v>
      </c>
      <c r="G9" s="38"/>
      <c r="H9" s="37">
        <f t="shared" ref="H9:H32" si="0">D9-F9</f>
        <v>3.8300000000000001E-2</v>
      </c>
      <c r="I9" s="10"/>
      <c r="J9" s="10"/>
      <c r="K9" s="30">
        <f>B34+1</f>
        <v>2000</v>
      </c>
      <c r="L9" s="10"/>
      <c r="M9" s="37">
        <v>0.1158</v>
      </c>
      <c r="N9" s="38"/>
      <c r="O9" s="37">
        <v>8.09E-2</v>
      </c>
      <c r="P9" s="38"/>
      <c r="Q9" s="37">
        <f t="shared" ref="Q9:Q33" si="1">M9-O9</f>
        <v>3.49E-2</v>
      </c>
      <c r="R9" s="26"/>
    </row>
    <row r="10" spans="1:18" ht="16.5" x14ac:dyDescent="0.3">
      <c r="A10" s="10"/>
      <c r="B10" s="30">
        <f t="shared" ref="B10:B32" si="2">B9+1</f>
        <v>1975</v>
      </c>
      <c r="C10" s="10"/>
      <c r="D10" s="37">
        <v>0.13200000000000001</v>
      </c>
      <c r="E10" s="38"/>
      <c r="F10" s="37">
        <v>9.8799999999999999E-2</v>
      </c>
      <c r="G10" s="38"/>
      <c r="H10" s="37">
        <f t="shared" si="0"/>
        <v>3.3200000000000007E-2</v>
      </c>
      <c r="I10" s="10"/>
      <c r="J10" s="10"/>
      <c r="K10" s="30">
        <f t="shared" ref="K10:K33" si="3">K9+1</f>
        <v>2001</v>
      </c>
      <c r="L10" s="10"/>
      <c r="M10" s="37">
        <v>0.11070000000000001</v>
      </c>
      <c r="N10" s="38"/>
      <c r="O10" s="37">
        <v>7.7200000000000005E-2</v>
      </c>
      <c r="P10" s="38"/>
      <c r="Q10" s="37">
        <f t="shared" si="1"/>
        <v>3.3500000000000002E-2</v>
      </c>
      <c r="R10" s="26"/>
    </row>
    <row r="11" spans="1:18" ht="16.5" x14ac:dyDescent="0.3">
      <c r="A11" s="10"/>
      <c r="B11" s="30">
        <f t="shared" si="2"/>
        <v>1976</v>
      </c>
      <c r="C11" s="10"/>
      <c r="D11" s="37">
        <v>0.13100000000000001</v>
      </c>
      <c r="E11" s="38"/>
      <c r="F11" s="37">
        <v>9.1700000000000004E-2</v>
      </c>
      <c r="G11" s="38"/>
      <c r="H11" s="37">
        <f t="shared" si="0"/>
        <v>3.9300000000000002E-2</v>
      </c>
      <c r="I11" s="10"/>
      <c r="J11" s="10"/>
      <c r="K11" s="30">
        <f t="shared" si="3"/>
        <v>2002</v>
      </c>
      <c r="L11" s="10"/>
      <c r="M11" s="37">
        <v>0.11210000000000001</v>
      </c>
      <c r="N11" s="38"/>
      <c r="O11" s="37">
        <v>7.5300000000000006E-2</v>
      </c>
      <c r="P11" s="38"/>
      <c r="Q11" s="37">
        <f t="shared" si="1"/>
        <v>3.6799999999999999E-2</v>
      </c>
      <c r="R11" s="26"/>
    </row>
    <row r="12" spans="1:18" x14ac:dyDescent="0.25">
      <c r="A12" s="10"/>
      <c r="B12" s="30">
        <f t="shared" si="2"/>
        <v>1977</v>
      </c>
      <c r="C12" s="10"/>
      <c r="D12" s="37">
        <v>0.13300000000000001</v>
      </c>
      <c r="E12" s="38"/>
      <c r="F12" s="37">
        <v>8.5800000000000001E-2</v>
      </c>
      <c r="G12" s="38"/>
      <c r="H12" s="37">
        <f t="shared" si="0"/>
        <v>4.7200000000000006E-2</v>
      </c>
      <c r="I12" s="10"/>
      <c r="J12" s="10"/>
      <c r="K12" s="30">
        <f t="shared" si="3"/>
        <v>2003</v>
      </c>
      <c r="L12" s="10"/>
      <c r="M12" s="37">
        <v>0.1096</v>
      </c>
      <c r="N12" s="38"/>
      <c r="O12" s="37">
        <v>6.6100000000000006E-2</v>
      </c>
      <c r="P12" s="38"/>
      <c r="Q12" s="37">
        <f t="shared" si="1"/>
        <v>4.3499999999999997E-2</v>
      </c>
      <c r="R12" s="10"/>
    </row>
    <row r="13" spans="1:18" x14ac:dyDescent="0.25">
      <c r="A13" s="10"/>
      <c r="B13" s="30">
        <f t="shared" si="2"/>
        <v>1978</v>
      </c>
      <c r="C13" s="10"/>
      <c r="D13" s="37">
        <v>0.13200000000000001</v>
      </c>
      <c r="E13" s="38"/>
      <c r="F13" s="37">
        <v>9.2200000000000004E-2</v>
      </c>
      <c r="G13" s="38"/>
      <c r="H13" s="37">
        <f t="shared" si="0"/>
        <v>3.9800000000000002E-2</v>
      </c>
      <c r="I13" s="10"/>
      <c r="J13" s="10"/>
      <c r="K13" s="30">
        <f t="shared" si="3"/>
        <v>2004</v>
      </c>
      <c r="L13" s="10"/>
      <c r="M13" s="37">
        <v>0.1081</v>
      </c>
      <c r="N13" s="38"/>
      <c r="O13" s="37">
        <v>6.2E-2</v>
      </c>
      <c r="P13" s="38"/>
      <c r="Q13" s="37">
        <f t="shared" si="1"/>
        <v>4.6100000000000002E-2</v>
      </c>
      <c r="R13" s="10"/>
    </row>
    <row r="14" spans="1:18" x14ac:dyDescent="0.25">
      <c r="A14" s="10"/>
      <c r="B14" s="30">
        <f t="shared" si="2"/>
        <v>1979</v>
      </c>
      <c r="C14" s="10"/>
      <c r="D14" s="37">
        <v>0.13500000000000001</v>
      </c>
      <c r="E14" s="38"/>
      <c r="F14" s="37">
        <v>0.10390000000000001</v>
      </c>
      <c r="G14" s="38"/>
      <c r="H14" s="37">
        <f t="shared" si="0"/>
        <v>3.1100000000000003E-2</v>
      </c>
      <c r="I14" s="10"/>
      <c r="J14" s="10"/>
      <c r="K14" s="30">
        <f t="shared" si="3"/>
        <v>2005</v>
      </c>
      <c r="L14" s="10"/>
      <c r="M14" s="37">
        <v>0.1051</v>
      </c>
      <c r="N14" s="38"/>
      <c r="O14" s="37">
        <v>5.67E-2</v>
      </c>
      <c r="P14" s="38"/>
      <c r="Q14" s="37">
        <f t="shared" si="1"/>
        <v>4.8399999999999999E-2</v>
      </c>
      <c r="R14" s="10"/>
    </row>
    <row r="15" spans="1:18" x14ac:dyDescent="0.25">
      <c r="A15" s="10"/>
      <c r="B15" s="30">
        <f t="shared" si="2"/>
        <v>1980</v>
      </c>
      <c r="C15" s="10"/>
      <c r="D15" s="37">
        <v>0.14230000000000001</v>
      </c>
      <c r="E15" s="38"/>
      <c r="F15" s="37">
        <v>0.13150000000000001</v>
      </c>
      <c r="G15" s="38"/>
      <c r="H15" s="37">
        <f t="shared" si="0"/>
        <v>1.0800000000000004E-2</v>
      </c>
      <c r="I15" s="10"/>
      <c r="J15" s="10"/>
      <c r="K15" s="30">
        <f t="shared" si="3"/>
        <v>2006</v>
      </c>
      <c r="L15" s="10"/>
      <c r="M15" s="37">
        <v>0.10340000000000001</v>
      </c>
      <c r="N15" s="38"/>
      <c r="O15" s="37">
        <v>6.08E-2</v>
      </c>
      <c r="P15" s="38"/>
      <c r="Q15" s="37">
        <f t="shared" si="1"/>
        <v>4.2600000000000006E-2</v>
      </c>
      <c r="R15" s="10"/>
    </row>
    <row r="16" spans="1:18" x14ac:dyDescent="0.25">
      <c r="A16" s="10"/>
      <c r="B16" s="30">
        <f t="shared" si="2"/>
        <v>1981</v>
      </c>
      <c r="C16" s="10"/>
      <c r="D16" s="37">
        <v>0.1522</v>
      </c>
      <c r="E16" s="38"/>
      <c r="F16" s="37">
        <v>0.15620000000000001</v>
      </c>
      <c r="G16" s="38"/>
      <c r="H16" s="37">
        <f t="shared" si="0"/>
        <v>-4.0000000000000036E-3</v>
      </c>
      <c r="I16" s="10"/>
      <c r="J16" s="10"/>
      <c r="K16" s="30">
        <f t="shared" si="3"/>
        <v>2007</v>
      </c>
      <c r="L16" s="10"/>
      <c r="M16" s="37">
        <v>0.1032</v>
      </c>
      <c r="N16" s="38"/>
      <c r="O16" s="37">
        <v>6.1100000000000002E-2</v>
      </c>
      <c r="P16" s="38"/>
      <c r="Q16" s="37">
        <f t="shared" si="1"/>
        <v>4.2099999999999999E-2</v>
      </c>
      <c r="R16" s="10"/>
    </row>
    <row r="17" spans="1:18" x14ac:dyDescent="0.25">
      <c r="A17" s="10"/>
      <c r="B17" s="30">
        <f t="shared" si="2"/>
        <v>1982</v>
      </c>
      <c r="C17" s="10"/>
      <c r="D17" s="37">
        <v>0.1578</v>
      </c>
      <c r="E17" s="38"/>
      <c r="F17" s="37">
        <v>0.15329999999999999</v>
      </c>
      <c r="G17" s="38"/>
      <c r="H17" s="37">
        <f t="shared" si="0"/>
        <v>4.500000000000004E-3</v>
      </c>
      <c r="I17" s="10"/>
      <c r="J17" s="10"/>
      <c r="K17" s="30">
        <f t="shared" si="3"/>
        <v>2008</v>
      </c>
      <c r="L17" s="10"/>
      <c r="M17" s="37">
        <v>0.1037</v>
      </c>
      <c r="N17" s="38"/>
      <c r="O17" s="37">
        <v>6.6500000000000004E-2</v>
      </c>
      <c r="P17" s="38"/>
      <c r="Q17" s="37">
        <f t="shared" si="1"/>
        <v>3.7199999999999997E-2</v>
      </c>
      <c r="R17" s="10"/>
    </row>
    <row r="18" spans="1:18" x14ac:dyDescent="0.25">
      <c r="A18" s="10"/>
      <c r="B18" s="30">
        <f t="shared" si="2"/>
        <v>1983</v>
      </c>
      <c r="C18" s="10"/>
      <c r="D18" s="37">
        <v>0.15359999999999999</v>
      </c>
      <c r="E18" s="38"/>
      <c r="F18" s="37">
        <v>0.1331</v>
      </c>
      <c r="G18" s="38"/>
      <c r="H18" s="37">
        <f t="shared" si="0"/>
        <v>2.049999999999999E-2</v>
      </c>
      <c r="I18" s="10"/>
      <c r="J18" s="10"/>
      <c r="K18" s="30">
        <f t="shared" si="3"/>
        <v>2009</v>
      </c>
      <c r="L18" s="10"/>
      <c r="M18" s="37">
        <v>0.1052</v>
      </c>
      <c r="N18" s="38"/>
      <c r="O18" s="37">
        <v>6.2799999999999995E-2</v>
      </c>
      <c r="P18" s="38"/>
      <c r="Q18" s="37">
        <f t="shared" si="1"/>
        <v>4.2400000000000007E-2</v>
      </c>
      <c r="R18" s="10"/>
    </row>
    <row r="19" spans="1:18" x14ac:dyDescent="0.25">
      <c r="A19" s="10"/>
      <c r="B19" s="30">
        <f t="shared" si="2"/>
        <v>1984</v>
      </c>
      <c r="C19" s="10"/>
      <c r="D19" s="37">
        <v>0.1532</v>
      </c>
      <c r="E19" s="38"/>
      <c r="F19" s="37">
        <v>0.14030000000000001</v>
      </c>
      <c r="G19" s="38"/>
      <c r="H19" s="37">
        <f t="shared" si="0"/>
        <v>1.2899999999999995E-2</v>
      </c>
      <c r="I19" s="10"/>
      <c r="J19" s="10"/>
      <c r="K19" s="30">
        <f t="shared" si="3"/>
        <v>2010</v>
      </c>
      <c r="L19" s="10"/>
      <c r="M19" s="37">
        <v>0.10290000000000001</v>
      </c>
      <c r="N19" s="38"/>
      <c r="O19" s="37">
        <v>5.5599999999999997E-2</v>
      </c>
      <c r="P19" s="38"/>
      <c r="Q19" s="37">
        <f t="shared" si="1"/>
        <v>4.7300000000000009E-2</v>
      </c>
      <c r="R19" s="10"/>
    </row>
    <row r="20" spans="1:18" x14ac:dyDescent="0.25">
      <c r="A20" s="10"/>
      <c r="B20" s="30">
        <f t="shared" si="2"/>
        <v>1985</v>
      </c>
      <c r="C20" s="10"/>
      <c r="D20" s="37">
        <v>0.152</v>
      </c>
      <c r="E20" s="38"/>
      <c r="F20" s="37">
        <v>0.1229</v>
      </c>
      <c r="G20" s="38"/>
      <c r="H20" s="37">
        <f t="shared" si="0"/>
        <v>2.9100000000000001E-2</v>
      </c>
      <c r="I20" s="10"/>
      <c r="J20" s="10"/>
      <c r="K20" s="30">
        <f t="shared" si="3"/>
        <v>2011</v>
      </c>
      <c r="L20" s="10"/>
      <c r="M20" s="37">
        <v>0.1019</v>
      </c>
      <c r="N20" s="38"/>
      <c r="O20" s="37">
        <v>5.1299999999999998E-2</v>
      </c>
      <c r="P20" s="38"/>
      <c r="Q20" s="37">
        <f t="shared" si="1"/>
        <v>5.0600000000000006E-2</v>
      </c>
      <c r="R20" s="10"/>
    </row>
    <row r="21" spans="1:18" x14ac:dyDescent="0.25">
      <c r="A21" s="10"/>
      <c r="B21" s="30">
        <f t="shared" si="2"/>
        <v>1986</v>
      </c>
      <c r="C21" s="10"/>
      <c r="D21" s="37">
        <v>0.13930000000000001</v>
      </c>
      <c r="E21" s="38"/>
      <c r="F21" s="37">
        <v>9.4600000000000004E-2</v>
      </c>
      <c r="G21" s="38"/>
      <c r="H21" s="37">
        <f t="shared" si="0"/>
        <v>4.4700000000000004E-2</v>
      </c>
      <c r="I21" s="10"/>
      <c r="J21" s="10"/>
      <c r="K21" s="30">
        <f t="shared" si="3"/>
        <v>2012</v>
      </c>
      <c r="L21" s="10"/>
      <c r="M21" s="37">
        <v>0.1002</v>
      </c>
      <c r="N21" s="38"/>
      <c r="O21" s="37">
        <v>4.2599999999999999E-2</v>
      </c>
      <c r="P21" s="38"/>
      <c r="Q21" s="37">
        <f t="shared" si="1"/>
        <v>5.7599999999999998E-2</v>
      </c>
      <c r="R21" s="10"/>
    </row>
    <row r="22" spans="1:18" x14ac:dyDescent="0.25">
      <c r="A22" s="10"/>
      <c r="B22" s="30">
        <f t="shared" si="2"/>
        <v>1987</v>
      </c>
      <c r="C22" s="10"/>
      <c r="D22" s="37">
        <v>0.12989999999999999</v>
      </c>
      <c r="E22" s="38"/>
      <c r="F22" s="37">
        <v>9.98E-2</v>
      </c>
      <c r="G22" s="38"/>
      <c r="H22" s="37">
        <f t="shared" si="0"/>
        <v>3.0099999999999988E-2</v>
      </c>
      <c r="I22" s="10"/>
      <c r="J22" s="10"/>
      <c r="K22" s="30">
        <f t="shared" si="3"/>
        <v>2013</v>
      </c>
      <c r="L22" s="10"/>
      <c r="M22" s="37">
        <v>9.8199999999999996E-2</v>
      </c>
      <c r="N22" s="38"/>
      <c r="O22" s="37">
        <v>4.5499999999999999E-2</v>
      </c>
      <c r="P22" s="38"/>
      <c r="Q22" s="37">
        <f t="shared" si="1"/>
        <v>5.2699999999999997E-2</v>
      </c>
      <c r="R22" s="10"/>
    </row>
    <row r="23" spans="1:18" x14ac:dyDescent="0.25">
      <c r="A23" s="10"/>
      <c r="B23" s="30">
        <f t="shared" si="2"/>
        <v>1988</v>
      </c>
      <c r="C23" s="10"/>
      <c r="D23" s="37">
        <v>0.12790000000000001</v>
      </c>
      <c r="E23" s="38"/>
      <c r="F23" s="37">
        <v>0.1045</v>
      </c>
      <c r="G23" s="38"/>
      <c r="H23" s="37">
        <f t="shared" si="0"/>
        <v>2.3400000000000018E-2</v>
      </c>
      <c r="I23" s="10"/>
      <c r="J23" s="10"/>
      <c r="K23" s="30">
        <f t="shared" si="3"/>
        <v>2014</v>
      </c>
      <c r="L23" s="10"/>
      <c r="M23" s="37">
        <v>9.7600000000000006E-2</v>
      </c>
      <c r="N23" s="38"/>
      <c r="O23" s="37">
        <v>4.41E-2</v>
      </c>
      <c r="P23" s="38"/>
      <c r="Q23" s="37">
        <f t="shared" si="1"/>
        <v>5.3500000000000006E-2</v>
      </c>
      <c r="R23" s="10"/>
    </row>
    <row r="24" spans="1:18" x14ac:dyDescent="0.25">
      <c r="A24" s="10"/>
      <c r="B24" s="30">
        <f t="shared" si="2"/>
        <v>1989</v>
      </c>
      <c r="C24" s="10"/>
      <c r="D24" s="37">
        <v>0.12970000000000001</v>
      </c>
      <c r="E24" s="38"/>
      <c r="F24" s="37">
        <v>9.6600000000000005E-2</v>
      </c>
      <c r="G24" s="38"/>
      <c r="H24" s="37">
        <f t="shared" si="0"/>
        <v>3.3100000000000004E-2</v>
      </c>
      <c r="I24" s="10"/>
      <c r="J24" s="10"/>
      <c r="K24" s="30">
        <f t="shared" si="3"/>
        <v>2015</v>
      </c>
      <c r="L24" s="10"/>
      <c r="M24" s="37">
        <v>9.6000000000000002E-2</v>
      </c>
      <c r="N24" s="38"/>
      <c r="O24" s="37">
        <v>4.3700000000000003E-2</v>
      </c>
      <c r="P24" s="38"/>
      <c r="Q24" s="37">
        <f t="shared" si="1"/>
        <v>5.2299999999999999E-2</v>
      </c>
      <c r="R24" s="10"/>
    </row>
    <row r="25" spans="1:18" x14ac:dyDescent="0.25">
      <c r="A25" s="10"/>
      <c r="B25" s="30">
        <f t="shared" si="2"/>
        <v>1990</v>
      </c>
      <c r="C25" s="10"/>
      <c r="D25" s="37">
        <v>0.127</v>
      </c>
      <c r="E25" s="38"/>
      <c r="F25" s="37">
        <v>9.7600000000000006E-2</v>
      </c>
      <c r="G25" s="38"/>
      <c r="H25" s="37">
        <f t="shared" si="0"/>
        <v>2.9399999999999996E-2</v>
      </c>
      <c r="I25" s="10"/>
      <c r="J25" s="10"/>
      <c r="K25" s="30">
        <f t="shared" si="3"/>
        <v>2016</v>
      </c>
      <c r="L25" s="10"/>
      <c r="M25" s="37">
        <v>9.6000000000000002E-2</v>
      </c>
      <c r="N25" s="38"/>
      <c r="O25" s="37">
        <v>4.1099999999999998E-2</v>
      </c>
      <c r="P25" s="38"/>
      <c r="Q25" s="37">
        <f t="shared" si="1"/>
        <v>5.4900000000000004E-2</v>
      </c>
      <c r="R25" s="10"/>
    </row>
    <row r="26" spans="1:18" x14ac:dyDescent="0.25">
      <c r="A26" s="10"/>
      <c r="B26" s="30">
        <f t="shared" si="2"/>
        <v>1991</v>
      </c>
      <c r="C26" s="10"/>
      <c r="D26" s="37">
        <v>0.12540000000000001</v>
      </c>
      <c r="E26" s="38"/>
      <c r="F26" s="37">
        <v>9.2100000000000001E-2</v>
      </c>
      <c r="G26" s="38"/>
      <c r="H26" s="37">
        <f t="shared" si="0"/>
        <v>3.330000000000001E-2</v>
      </c>
      <c r="I26" s="10"/>
      <c r="J26" s="10"/>
      <c r="K26" s="30">
        <f t="shared" si="3"/>
        <v>2017</v>
      </c>
      <c r="L26" s="10"/>
      <c r="M26" s="37">
        <v>9.6799999999999997E-2</v>
      </c>
      <c r="N26" s="38"/>
      <c r="O26" s="37">
        <v>4.07E-2</v>
      </c>
      <c r="P26" s="38"/>
      <c r="Q26" s="37">
        <f t="shared" si="1"/>
        <v>5.6099999999999997E-2</v>
      </c>
      <c r="R26" s="10"/>
    </row>
    <row r="27" spans="1:18" x14ac:dyDescent="0.25">
      <c r="A27" s="10"/>
      <c r="B27" s="30">
        <f t="shared" si="2"/>
        <v>1992</v>
      </c>
      <c r="C27" s="10"/>
      <c r="D27" s="37">
        <v>0.12089999999999999</v>
      </c>
      <c r="E27" s="38"/>
      <c r="F27" s="37">
        <v>8.5699999999999998E-2</v>
      </c>
      <c r="G27" s="38"/>
      <c r="H27" s="37">
        <f t="shared" si="0"/>
        <v>3.5199999999999995E-2</v>
      </c>
      <c r="I27" s="10"/>
      <c r="J27" s="10"/>
      <c r="K27" s="30">
        <f t="shared" si="3"/>
        <v>2018</v>
      </c>
      <c r="L27" s="10"/>
      <c r="M27" s="37">
        <v>9.5600000000000004E-2</v>
      </c>
      <c r="N27" s="38"/>
      <c r="O27" s="37">
        <v>4.3400000000000001E-2</v>
      </c>
      <c r="P27" s="38"/>
      <c r="Q27" s="37">
        <f t="shared" si="1"/>
        <v>5.2200000000000003E-2</v>
      </c>
      <c r="R27" s="10"/>
    </row>
    <row r="28" spans="1:18" x14ac:dyDescent="0.25">
      <c r="A28" s="10"/>
      <c r="B28" s="30">
        <f t="shared" si="2"/>
        <v>1993</v>
      </c>
      <c r="C28" s="10"/>
      <c r="D28" s="37">
        <v>0.11459999999999999</v>
      </c>
      <c r="E28" s="38"/>
      <c r="F28" s="37">
        <v>7.5600000000000001E-2</v>
      </c>
      <c r="G28" s="38"/>
      <c r="H28" s="37">
        <f t="shared" si="0"/>
        <v>3.8999999999999993E-2</v>
      </c>
      <c r="I28" s="10"/>
      <c r="J28" s="10"/>
      <c r="K28" s="30">
        <f t="shared" si="3"/>
        <v>2019</v>
      </c>
      <c r="L28" s="10"/>
      <c r="M28" s="37">
        <v>9.6500000000000002E-2</v>
      </c>
      <c r="N28" s="38"/>
      <c r="O28" s="37">
        <v>3.8600000000000002E-2</v>
      </c>
      <c r="P28" s="38"/>
      <c r="Q28" s="37">
        <f t="shared" si="1"/>
        <v>5.79E-2</v>
      </c>
      <c r="R28" s="10"/>
    </row>
    <row r="29" spans="1:18" x14ac:dyDescent="0.25">
      <c r="A29" s="10"/>
      <c r="B29" s="30">
        <f t="shared" si="2"/>
        <v>1994</v>
      </c>
      <c r="C29" s="10"/>
      <c r="D29" s="37">
        <v>0.11210000000000001</v>
      </c>
      <c r="E29" s="38"/>
      <c r="F29" s="37">
        <v>8.3000000000000004E-2</v>
      </c>
      <c r="G29" s="38"/>
      <c r="H29" s="37">
        <f t="shared" si="0"/>
        <v>2.9100000000000001E-2</v>
      </c>
      <c r="I29" s="10"/>
      <c r="J29" s="10"/>
      <c r="K29" s="30">
        <f t="shared" si="3"/>
        <v>2020</v>
      </c>
      <c r="L29" s="10"/>
      <c r="M29" s="37">
        <v>9.3899999999999997E-2</v>
      </c>
      <c r="N29" s="38"/>
      <c r="O29" s="37">
        <v>3.0700000000000002E-2</v>
      </c>
      <c r="P29" s="38"/>
      <c r="Q29" s="37">
        <f t="shared" si="1"/>
        <v>6.3199999999999992E-2</v>
      </c>
      <c r="R29" s="10"/>
    </row>
    <row r="30" spans="1:18" x14ac:dyDescent="0.25">
      <c r="A30" s="10"/>
      <c r="B30" s="30">
        <f t="shared" si="2"/>
        <v>1995</v>
      </c>
      <c r="C30" s="10"/>
      <c r="D30" s="37">
        <v>0.1158</v>
      </c>
      <c r="E30" s="38"/>
      <c r="F30" s="37">
        <v>7.9100000000000004E-2</v>
      </c>
      <c r="G30" s="38"/>
      <c r="H30" s="37">
        <f t="shared" si="0"/>
        <v>3.6699999999999997E-2</v>
      </c>
      <c r="I30" s="10"/>
      <c r="J30" s="10"/>
      <c r="K30" s="30">
        <f t="shared" si="3"/>
        <v>2021</v>
      </c>
      <c r="L30" s="10"/>
      <c r="M30" s="37">
        <v>9.3899999999999997E-2</v>
      </c>
      <c r="N30" s="38"/>
      <c r="O30" s="37">
        <v>3.1399999999999997E-2</v>
      </c>
      <c r="P30" s="38"/>
      <c r="Q30" s="37">
        <f t="shared" si="1"/>
        <v>6.25E-2</v>
      </c>
      <c r="R30" s="2"/>
    </row>
    <row r="31" spans="1:18" x14ac:dyDescent="0.25">
      <c r="A31" s="10"/>
      <c r="B31" s="30">
        <f t="shared" si="2"/>
        <v>1996</v>
      </c>
      <c r="C31" s="10"/>
      <c r="D31" s="37">
        <v>0.114</v>
      </c>
      <c r="E31" s="38"/>
      <c r="F31" s="37">
        <v>7.7399999999999997E-2</v>
      </c>
      <c r="G31" s="38"/>
      <c r="H31" s="37">
        <f t="shared" si="0"/>
        <v>3.6600000000000008E-2</v>
      </c>
      <c r="I31" s="10"/>
      <c r="J31" s="10"/>
      <c r="K31" s="30">
        <f t="shared" si="3"/>
        <v>2022</v>
      </c>
      <c r="L31" s="10"/>
      <c r="M31" s="37">
        <v>9.5799999999999996E-2</v>
      </c>
      <c r="N31" s="38"/>
      <c r="O31" s="37">
        <v>4.7600000000000003E-2</v>
      </c>
      <c r="P31" s="38"/>
      <c r="Q31" s="37">
        <f t="shared" si="1"/>
        <v>4.8199999999999993E-2</v>
      </c>
      <c r="R31" s="10"/>
    </row>
    <row r="32" spans="1:18" ht="15.6" customHeight="1" x14ac:dyDescent="0.25">
      <c r="A32" s="10"/>
      <c r="B32" s="30">
        <f t="shared" si="2"/>
        <v>1997</v>
      </c>
      <c r="C32" s="10"/>
      <c r="D32" s="37">
        <v>0.1133</v>
      </c>
      <c r="E32" s="38"/>
      <c r="F32" s="37">
        <v>7.6300000000000007E-2</v>
      </c>
      <c r="G32" s="38"/>
      <c r="H32" s="37">
        <f t="shared" si="0"/>
        <v>3.6999999999999991E-2</v>
      </c>
      <c r="I32" s="10"/>
      <c r="J32" s="10"/>
      <c r="K32" s="30">
        <f t="shared" si="3"/>
        <v>2023</v>
      </c>
      <c r="L32" s="10"/>
      <c r="M32" s="37">
        <v>9.6600000000000005E-2</v>
      </c>
      <c r="N32" s="38"/>
      <c r="O32" s="37">
        <v>5.6000000000000001E-2</v>
      </c>
      <c r="P32" s="38"/>
      <c r="Q32" s="37">
        <f t="shared" si="1"/>
        <v>4.0600000000000004E-2</v>
      </c>
      <c r="R32" s="39"/>
    </row>
    <row r="33" spans="1:22" x14ac:dyDescent="0.25">
      <c r="A33" s="10"/>
      <c r="B33" s="30">
        <f>B32+1</f>
        <v>1998</v>
      </c>
      <c r="C33" s="10"/>
      <c r="D33" s="37">
        <v>0.1177</v>
      </c>
      <c r="E33" s="38"/>
      <c r="F33" s="37">
        <v>7.0000000000000007E-2</v>
      </c>
      <c r="G33" s="38"/>
      <c r="H33" s="37">
        <f>D33-F33</f>
        <v>4.7699999999999992E-2</v>
      </c>
      <c r="I33" s="10"/>
      <c r="J33" s="10"/>
      <c r="K33" s="30">
        <f t="shared" si="3"/>
        <v>2024</v>
      </c>
      <c r="L33" s="10"/>
      <c r="M33" s="40">
        <v>9.7799999999999998E-2</v>
      </c>
      <c r="N33" s="38"/>
      <c r="O33" s="40">
        <v>5.57E-2</v>
      </c>
      <c r="P33" s="38"/>
      <c r="Q33" s="40">
        <f t="shared" si="1"/>
        <v>4.2099999999999999E-2</v>
      </c>
      <c r="R33" s="39"/>
    </row>
    <row r="34" spans="1:22" ht="16.5" x14ac:dyDescent="0.3">
      <c r="A34" s="10"/>
      <c r="B34" s="30">
        <f>B33+1</f>
        <v>1999</v>
      </c>
      <c r="C34" s="10"/>
      <c r="D34" s="37">
        <v>0.1072</v>
      </c>
      <c r="E34" s="38"/>
      <c r="F34" s="37">
        <v>7.5499999999999998E-2</v>
      </c>
      <c r="G34" s="38"/>
      <c r="H34" s="37">
        <f>D34-F34</f>
        <v>3.1700000000000006E-2</v>
      </c>
      <c r="I34" s="10"/>
      <c r="J34" s="10"/>
      <c r="K34" s="26" t="s">
        <v>17</v>
      </c>
      <c r="L34" s="10"/>
      <c r="M34" s="41">
        <f>AVERAGE(D9:D34,M9:M33)</f>
        <v>0.1164019607843137</v>
      </c>
      <c r="N34" s="26"/>
      <c r="O34" s="41">
        <f>AVERAGE(F9:F34,O9:O33)</f>
        <v>7.7403921568627465E-2</v>
      </c>
      <c r="P34" s="41"/>
      <c r="Q34" s="41">
        <f>AVERAGE(H9:H34,Q9:Q33)</f>
        <v>3.899803921568628E-2</v>
      </c>
      <c r="R34" s="39"/>
    </row>
    <row r="35" spans="1:2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39"/>
    </row>
    <row r="36" spans="1:22" s="44" customFormat="1" ht="13.5" x14ac:dyDescent="0.2">
      <c r="A36" s="42" t="s">
        <v>2</v>
      </c>
      <c r="B36" s="43" t="s">
        <v>25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22" s="44" customFormat="1" ht="13.5" x14ac:dyDescent="0.2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22" s="44" customFormat="1" ht="13.5" x14ac:dyDescent="0.2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22" s="44" customFormat="1" ht="13.5" x14ac:dyDescent="0.2">
      <c r="A39" s="42" t="s">
        <v>4</v>
      </c>
      <c r="B39" s="42" t="s">
        <v>26</v>
      </c>
      <c r="C39" s="42"/>
      <c r="D39" s="42"/>
      <c r="E39" s="42"/>
      <c r="F39" s="42"/>
      <c r="G39" s="42"/>
      <c r="H39" s="42"/>
      <c r="I39" s="42"/>
      <c r="J39" s="42"/>
      <c r="K39" s="45"/>
      <c r="L39" s="42"/>
      <c r="M39" s="46"/>
      <c r="N39" s="42"/>
      <c r="O39" s="47"/>
      <c r="P39" s="42"/>
      <c r="Q39" s="47"/>
      <c r="R39" s="42"/>
    </row>
    <row r="40" spans="1:22" x14ac:dyDescent="0.25">
      <c r="K40" s="48"/>
      <c r="M40" s="49"/>
      <c r="O40" s="50"/>
      <c r="Q40" s="50"/>
      <c r="U40" s="48" t="s">
        <v>27</v>
      </c>
      <c r="V40" s="48" t="s">
        <v>28</v>
      </c>
    </row>
    <row r="41" spans="1:22" x14ac:dyDescent="0.25">
      <c r="K41" s="48"/>
      <c r="M41" s="49"/>
      <c r="O41" s="50"/>
      <c r="Q41" s="50"/>
      <c r="U41" s="48" t="s">
        <v>29</v>
      </c>
      <c r="V41" s="48" t="s">
        <v>30</v>
      </c>
    </row>
    <row r="42" spans="1:22" x14ac:dyDescent="0.25">
      <c r="K42" s="48"/>
      <c r="M42" s="49"/>
      <c r="O42" s="50"/>
      <c r="Q42" s="50"/>
    </row>
    <row r="43" spans="1:22" x14ac:dyDescent="0.25">
      <c r="T43" s="27">
        <v>1974</v>
      </c>
      <c r="U43" s="51">
        <v>9.2700000000000005E-2</v>
      </c>
      <c r="V43" s="51">
        <v>3.8300000000000001E-2</v>
      </c>
    </row>
    <row r="44" spans="1:22" x14ac:dyDescent="0.25">
      <c r="T44" s="27">
        <v>1975</v>
      </c>
      <c r="U44" s="51">
        <v>9.8799999999999999E-2</v>
      </c>
      <c r="V44" s="51">
        <v>3.3200000000000007E-2</v>
      </c>
    </row>
    <row r="45" spans="1:22" x14ac:dyDescent="0.25">
      <c r="T45" s="27">
        <v>1976</v>
      </c>
      <c r="U45" s="51">
        <v>9.1700000000000004E-2</v>
      </c>
      <c r="V45" s="51">
        <v>3.9300000000000002E-2</v>
      </c>
    </row>
    <row r="46" spans="1:22" x14ac:dyDescent="0.25">
      <c r="T46" s="27">
        <v>1977</v>
      </c>
      <c r="U46" s="51">
        <v>8.5800000000000001E-2</v>
      </c>
      <c r="V46" s="51">
        <v>4.7200000000000006E-2</v>
      </c>
    </row>
    <row r="47" spans="1:22" x14ac:dyDescent="0.25">
      <c r="T47" s="27">
        <v>1978</v>
      </c>
      <c r="U47" s="51">
        <v>9.2200000000000004E-2</v>
      </c>
      <c r="V47" s="51">
        <v>3.9800000000000002E-2</v>
      </c>
    </row>
    <row r="48" spans="1:22" x14ac:dyDescent="0.25">
      <c r="T48" s="27">
        <v>1979</v>
      </c>
      <c r="U48" s="51">
        <v>0.10390000000000001</v>
      </c>
      <c r="V48" s="51">
        <v>3.1100000000000003E-2</v>
      </c>
    </row>
    <row r="49" spans="20:22" x14ac:dyDescent="0.25">
      <c r="T49" s="27">
        <v>1980</v>
      </c>
      <c r="U49" s="51">
        <v>0.13150000000000001</v>
      </c>
      <c r="V49" s="51">
        <v>1.0800000000000004E-2</v>
      </c>
    </row>
    <row r="50" spans="20:22" x14ac:dyDescent="0.25">
      <c r="T50" s="27">
        <v>1981</v>
      </c>
      <c r="U50" s="51">
        <v>0.15620000000000001</v>
      </c>
      <c r="V50" s="51">
        <v>-4.0000000000000036E-3</v>
      </c>
    </row>
    <row r="51" spans="20:22" x14ac:dyDescent="0.25">
      <c r="T51" s="27">
        <v>1982</v>
      </c>
      <c r="U51" s="51">
        <v>0.15329999999999999</v>
      </c>
      <c r="V51" s="51">
        <v>4.500000000000004E-3</v>
      </c>
    </row>
    <row r="52" spans="20:22" x14ac:dyDescent="0.25">
      <c r="T52" s="27">
        <v>1983</v>
      </c>
      <c r="U52" s="51">
        <v>0.1331</v>
      </c>
      <c r="V52" s="51">
        <v>2.049999999999999E-2</v>
      </c>
    </row>
    <row r="53" spans="20:22" x14ac:dyDescent="0.25">
      <c r="T53" s="27">
        <v>1984</v>
      </c>
      <c r="U53" s="51">
        <v>0.14030000000000001</v>
      </c>
      <c r="V53" s="51">
        <v>1.2899999999999995E-2</v>
      </c>
    </row>
    <row r="54" spans="20:22" x14ac:dyDescent="0.25">
      <c r="T54" s="27">
        <v>1985</v>
      </c>
      <c r="U54" s="51">
        <v>0.1229</v>
      </c>
      <c r="V54" s="51">
        <v>2.9100000000000001E-2</v>
      </c>
    </row>
    <row r="55" spans="20:22" x14ac:dyDescent="0.25">
      <c r="T55" s="27">
        <v>1986</v>
      </c>
      <c r="U55" s="51">
        <v>9.4600000000000004E-2</v>
      </c>
      <c r="V55" s="51">
        <v>4.4700000000000004E-2</v>
      </c>
    </row>
    <row r="56" spans="20:22" x14ac:dyDescent="0.25">
      <c r="T56" s="27">
        <v>1987</v>
      </c>
      <c r="U56" s="51">
        <v>9.98E-2</v>
      </c>
      <c r="V56" s="51">
        <v>3.0099999999999988E-2</v>
      </c>
    </row>
    <row r="57" spans="20:22" x14ac:dyDescent="0.25">
      <c r="T57" s="27">
        <v>1988</v>
      </c>
      <c r="U57" s="51">
        <v>0.1045</v>
      </c>
      <c r="V57" s="51">
        <v>2.3400000000000018E-2</v>
      </c>
    </row>
    <row r="58" spans="20:22" x14ac:dyDescent="0.25">
      <c r="T58" s="27">
        <v>1989</v>
      </c>
      <c r="U58" s="51">
        <v>9.6600000000000005E-2</v>
      </c>
      <c r="V58" s="51">
        <v>3.3100000000000004E-2</v>
      </c>
    </row>
    <row r="59" spans="20:22" x14ac:dyDescent="0.25">
      <c r="T59" s="27">
        <v>1990</v>
      </c>
      <c r="U59" s="51">
        <v>9.7600000000000006E-2</v>
      </c>
      <c r="V59" s="51">
        <v>2.9399999999999996E-2</v>
      </c>
    </row>
    <row r="60" spans="20:22" x14ac:dyDescent="0.25">
      <c r="T60" s="27">
        <v>1991</v>
      </c>
      <c r="U60" s="51">
        <v>9.2100000000000001E-2</v>
      </c>
      <c r="V60" s="51">
        <v>3.330000000000001E-2</v>
      </c>
    </row>
    <row r="61" spans="20:22" x14ac:dyDescent="0.25">
      <c r="T61" s="27">
        <v>1992</v>
      </c>
      <c r="U61" s="51">
        <v>8.5699999999999998E-2</v>
      </c>
      <c r="V61" s="51">
        <v>3.5199999999999995E-2</v>
      </c>
    </row>
    <row r="62" spans="20:22" x14ac:dyDescent="0.25">
      <c r="T62" s="27">
        <v>1993</v>
      </c>
      <c r="U62" s="51">
        <v>7.5600000000000001E-2</v>
      </c>
      <c r="V62" s="51">
        <v>3.8999999999999993E-2</v>
      </c>
    </row>
    <row r="63" spans="20:22" x14ac:dyDescent="0.25">
      <c r="T63" s="27">
        <v>1994</v>
      </c>
      <c r="U63" s="51">
        <v>8.3000000000000004E-2</v>
      </c>
      <c r="V63" s="51">
        <v>2.9100000000000001E-2</v>
      </c>
    </row>
    <row r="64" spans="20:22" x14ac:dyDescent="0.25">
      <c r="T64" s="27">
        <v>1995</v>
      </c>
      <c r="U64" s="51">
        <v>7.9100000000000004E-2</v>
      </c>
      <c r="V64" s="51">
        <v>3.6699999999999997E-2</v>
      </c>
    </row>
    <row r="65" spans="20:22" x14ac:dyDescent="0.25">
      <c r="T65" s="27">
        <v>1996</v>
      </c>
      <c r="U65" s="51">
        <v>7.7399999999999997E-2</v>
      </c>
      <c r="V65" s="51">
        <v>3.6600000000000008E-2</v>
      </c>
    </row>
    <row r="66" spans="20:22" x14ac:dyDescent="0.25">
      <c r="T66" s="27">
        <v>1997</v>
      </c>
      <c r="U66" s="51">
        <v>7.6300000000000007E-2</v>
      </c>
      <c r="V66" s="51">
        <v>3.6999999999999991E-2</v>
      </c>
    </row>
    <row r="67" spans="20:22" x14ac:dyDescent="0.25">
      <c r="T67" s="27">
        <v>1998</v>
      </c>
      <c r="U67" s="51">
        <v>7.0000000000000007E-2</v>
      </c>
      <c r="V67" s="51">
        <v>4.7699999999999992E-2</v>
      </c>
    </row>
    <row r="68" spans="20:22" x14ac:dyDescent="0.25">
      <c r="T68" s="27">
        <v>1999</v>
      </c>
      <c r="U68" s="51">
        <v>7.5499999999999998E-2</v>
      </c>
      <c r="V68" s="51">
        <v>3.1700000000000006E-2</v>
      </c>
    </row>
    <row r="69" spans="20:22" x14ac:dyDescent="0.25">
      <c r="T69" s="27">
        <v>2000</v>
      </c>
      <c r="U69" s="51">
        <v>8.09E-2</v>
      </c>
      <c r="V69" s="51">
        <v>3.49E-2</v>
      </c>
    </row>
    <row r="70" spans="20:22" x14ac:dyDescent="0.25">
      <c r="T70" s="27">
        <v>2001</v>
      </c>
      <c r="U70" s="51">
        <v>7.7200000000000005E-2</v>
      </c>
      <c r="V70" s="51">
        <v>3.3500000000000002E-2</v>
      </c>
    </row>
    <row r="71" spans="20:22" x14ac:dyDescent="0.25">
      <c r="T71" s="27">
        <v>2002</v>
      </c>
      <c r="U71" s="51">
        <v>7.5300000000000006E-2</v>
      </c>
      <c r="V71" s="51">
        <v>3.6799999999999999E-2</v>
      </c>
    </row>
    <row r="72" spans="20:22" x14ac:dyDescent="0.25">
      <c r="T72" s="27">
        <v>2003</v>
      </c>
      <c r="U72" s="51">
        <v>6.6100000000000006E-2</v>
      </c>
      <c r="V72" s="51">
        <v>4.3499999999999997E-2</v>
      </c>
    </row>
    <row r="73" spans="20:22" x14ac:dyDescent="0.25">
      <c r="T73" s="27">
        <v>2004</v>
      </c>
      <c r="U73" s="51">
        <v>6.2E-2</v>
      </c>
      <c r="V73" s="51">
        <v>4.6100000000000002E-2</v>
      </c>
    </row>
    <row r="74" spans="20:22" x14ac:dyDescent="0.25">
      <c r="T74" s="27">
        <v>2005</v>
      </c>
      <c r="U74" s="51">
        <v>5.67E-2</v>
      </c>
      <c r="V74" s="51">
        <v>4.8399999999999999E-2</v>
      </c>
    </row>
    <row r="75" spans="20:22" x14ac:dyDescent="0.25">
      <c r="T75" s="27">
        <v>2006</v>
      </c>
      <c r="U75" s="51">
        <v>6.08E-2</v>
      </c>
      <c r="V75" s="51">
        <v>4.2600000000000006E-2</v>
      </c>
    </row>
    <row r="76" spans="20:22" x14ac:dyDescent="0.25">
      <c r="T76" s="27">
        <v>2007</v>
      </c>
      <c r="U76" s="51">
        <v>6.1100000000000002E-2</v>
      </c>
      <c r="V76" s="51">
        <v>4.2099999999999999E-2</v>
      </c>
    </row>
    <row r="77" spans="20:22" x14ac:dyDescent="0.25">
      <c r="T77" s="27">
        <v>2008</v>
      </c>
      <c r="U77" s="51">
        <v>6.6500000000000004E-2</v>
      </c>
      <c r="V77" s="51">
        <v>3.7199999999999997E-2</v>
      </c>
    </row>
    <row r="78" spans="20:22" x14ac:dyDescent="0.25">
      <c r="T78" s="27">
        <v>2009</v>
      </c>
      <c r="U78" s="51">
        <v>6.2799999999999995E-2</v>
      </c>
      <c r="V78" s="51">
        <v>4.2400000000000007E-2</v>
      </c>
    </row>
    <row r="79" spans="20:22" x14ac:dyDescent="0.25">
      <c r="T79" s="27">
        <v>2010</v>
      </c>
      <c r="U79" s="51">
        <v>5.5599999999999997E-2</v>
      </c>
      <c r="V79" s="51">
        <v>4.7300000000000009E-2</v>
      </c>
    </row>
    <row r="80" spans="20:22" x14ac:dyDescent="0.25">
      <c r="T80" s="27">
        <v>2011</v>
      </c>
      <c r="U80" s="51">
        <v>5.1299999999999998E-2</v>
      </c>
      <c r="V80" s="51">
        <v>5.0600000000000006E-2</v>
      </c>
    </row>
    <row r="81" spans="20:22" x14ac:dyDescent="0.25">
      <c r="T81" s="27">
        <v>2012</v>
      </c>
      <c r="U81" s="51">
        <v>4.2599999999999999E-2</v>
      </c>
      <c r="V81" s="51">
        <v>5.7599999999999998E-2</v>
      </c>
    </row>
    <row r="82" spans="20:22" x14ac:dyDescent="0.25">
      <c r="T82" s="27">
        <v>2013</v>
      </c>
      <c r="U82" s="51">
        <v>4.5499999999999999E-2</v>
      </c>
      <c r="V82" s="51">
        <v>5.2699999999999997E-2</v>
      </c>
    </row>
    <row r="83" spans="20:22" x14ac:dyDescent="0.25">
      <c r="T83" s="27">
        <v>2014</v>
      </c>
      <c r="U83" s="51">
        <v>4.41E-2</v>
      </c>
      <c r="V83" s="51">
        <v>5.3500000000000006E-2</v>
      </c>
    </row>
    <row r="84" spans="20:22" x14ac:dyDescent="0.25">
      <c r="T84" s="27">
        <v>2015</v>
      </c>
      <c r="U84" s="51">
        <v>4.3700000000000003E-2</v>
      </c>
      <c r="V84" s="51">
        <v>5.2299999999999999E-2</v>
      </c>
    </row>
    <row r="85" spans="20:22" x14ac:dyDescent="0.25">
      <c r="T85" s="27">
        <v>2016</v>
      </c>
      <c r="U85" s="51">
        <v>4.1099999999999998E-2</v>
      </c>
      <c r="V85" s="51">
        <v>5.4900000000000004E-2</v>
      </c>
    </row>
    <row r="86" spans="20:22" x14ac:dyDescent="0.25">
      <c r="T86" s="27">
        <v>2017</v>
      </c>
      <c r="U86" s="51">
        <v>4.07E-2</v>
      </c>
      <c r="V86" s="51">
        <v>5.6099999999999997E-2</v>
      </c>
    </row>
    <row r="87" spans="20:22" x14ac:dyDescent="0.25">
      <c r="T87" s="27">
        <v>2018</v>
      </c>
      <c r="U87" s="51">
        <v>4.3400000000000001E-2</v>
      </c>
      <c r="V87" s="51">
        <v>5.2200000000000003E-2</v>
      </c>
    </row>
    <row r="88" spans="20:22" x14ac:dyDescent="0.25">
      <c r="T88" s="27">
        <v>2019</v>
      </c>
      <c r="U88" s="51">
        <v>3.8600000000000002E-2</v>
      </c>
      <c r="V88" s="51">
        <v>5.79E-2</v>
      </c>
    </row>
    <row r="89" spans="20:22" x14ac:dyDescent="0.25">
      <c r="T89" s="27">
        <v>2020</v>
      </c>
      <c r="U89" s="51">
        <v>3.0700000000000002E-2</v>
      </c>
      <c r="V89" s="51">
        <v>6.3199999999999992E-2</v>
      </c>
    </row>
    <row r="90" spans="20:22" x14ac:dyDescent="0.25">
      <c r="T90" s="27">
        <v>2021</v>
      </c>
      <c r="U90" s="51">
        <v>3.1399999999999997E-2</v>
      </c>
      <c r="V90" s="51">
        <v>6.25E-2</v>
      </c>
    </row>
    <row r="91" spans="20:22" x14ac:dyDescent="0.25">
      <c r="T91" s="27">
        <v>2022</v>
      </c>
      <c r="U91" s="51">
        <v>4.7600000000000003E-2</v>
      </c>
      <c r="V91" s="51">
        <v>4.82E-2</v>
      </c>
    </row>
    <row r="92" spans="20:22" x14ac:dyDescent="0.25">
      <c r="T92" s="52">
        <v>2023</v>
      </c>
      <c r="U92" s="53">
        <v>5.6000000000000001E-2</v>
      </c>
      <c r="V92" s="53">
        <v>4.0599999999999997E-2</v>
      </c>
    </row>
    <row r="93" spans="20:22" x14ac:dyDescent="0.25">
      <c r="T93" s="27">
        <v>2024</v>
      </c>
      <c r="U93" s="50">
        <v>5.57E-2</v>
      </c>
      <c r="V93" s="50">
        <v>4.2099999999999999E-2</v>
      </c>
    </row>
  </sheetData>
  <mergeCells count="1">
    <mergeCell ref="B36:R38"/>
  </mergeCells>
  <printOptions horizontalCentered="1"/>
  <pageMargins left="0.5" right="0.5" top="0.75" bottom="0.25" header="0.5" footer="0.5"/>
  <pageSetup scale="90" orientation="landscape" r:id="rId1"/>
  <headerFooter scaleWithDoc="0" alignWithMargins="0">
    <oddFooter xml:space="preserve">&amp;R&amp;8Exhibit No. 10
Case No. IPC-E-25-16
J. Thompson, IPC
Page &amp;P of 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FE2F-BBFF-4BC5-B02B-703593D47570}">
  <sheetPr codeName="Sheet18">
    <pageSetUpPr fitToPage="1"/>
  </sheetPr>
  <dimension ref="A1:I45"/>
  <sheetViews>
    <sheetView view="pageLayout" topLeftCell="A30" zoomScaleNormal="100" zoomScaleSheetLayoutView="100" workbookViewId="0">
      <selection activeCell="G2" sqref="G2"/>
    </sheetView>
  </sheetViews>
  <sheetFormatPr defaultColWidth="9.42578125" defaultRowHeight="15.75" x14ac:dyDescent="0.25"/>
  <cols>
    <col min="1" max="1" width="17.42578125" style="52" customWidth="1"/>
    <col min="2" max="2" width="10.5703125" style="52" bestFit="1" customWidth="1"/>
    <col min="3" max="3" width="13.42578125" style="52" bestFit="1" customWidth="1"/>
    <col min="4" max="5" width="12.42578125" style="52" bestFit="1" customWidth="1"/>
    <col min="6" max="6" width="12.5703125" style="52" bestFit="1" customWidth="1"/>
    <col min="7" max="7" width="10.5703125" style="52" bestFit="1" customWidth="1"/>
    <col min="8" max="8" width="11.5703125" style="52" bestFit="1" customWidth="1"/>
    <col min="9" max="9" width="11.5703125" style="52" customWidth="1"/>
    <col min="10" max="16384" width="9.42578125" style="52"/>
  </cols>
  <sheetData>
    <row r="1" spans="1:9" ht="16.5" x14ac:dyDescent="0.3">
      <c r="A1" s="54" t="str">
        <f>'[1]Exhibit List'!C12</f>
        <v>UTILITY RISK PREMIUM</v>
      </c>
      <c r="B1" s="55"/>
      <c r="C1" s="55"/>
      <c r="D1" s="55"/>
      <c r="E1" s="55"/>
      <c r="F1" s="55"/>
      <c r="G1" s="55"/>
      <c r="H1" s="55"/>
      <c r="I1" s="56" t="str">
        <f>'[1]Exhibit List'!B12</f>
        <v>Exhibit 10</v>
      </c>
    </row>
    <row r="2" spans="1:9" ht="16.5" x14ac:dyDescent="0.3">
      <c r="A2" s="55"/>
      <c r="B2" s="5"/>
      <c r="C2" s="55"/>
      <c r="D2" s="55"/>
      <c r="E2" s="55"/>
      <c r="F2" s="55"/>
      <c r="G2" s="55"/>
      <c r="H2" s="55"/>
      <c r="I2" s="56" t="s">
        <v>31</v>
      </c>
    </row>
    <row r="3" spans="1:9" ht="16.5" x14ac:dyDescent="0.3">
      <c r="A3" s="57" t="str">
        <f>'[1]Exhibit List'!D12</f>
        <v>REGRESSION RESULTS</v>
      </c>
      <c r="B3" s="55"/>
      <c r="C3" s="55"/>
      <c r="D3" s="55"/>
      <c r="E3" s="55"/>
      <c r="F3" s="55"/>
      <c r="G3" s="55"/>
      <c r="H3" s="55"/>
      <c r="I3" s="55"/>
    </row>
    <row r="4" spans="1:9" ht="16.5" x14ac:dyDescent="0.3">
      <c r="A4" s="57"/>
      <c r="B4" s="55"/>
      <c r="C4" s="55"/>
      <c r="D4" s="55"/>
      <c r="E4" s="55"/>
      <c r="F4" s="55"/>
      <c r="G4" s="55"/>
      <c r="H4" s="55"/>
      <c r="I4" s="55"/>
    </row>
    <row r="5" spans="1:9" ht="16.5" x14ac:dyDescent="0.3">
      <c r="A5" s="57"/>
      <c r="B5" s="55"/>
      <c r="C5" s="55"/>
      <c r="D5" s="55"/>
      <c r="E5" s="55"/>
      <c r="F5" s="55"/>
      <c r="G5" s="55"/>
      <c r="H5" s="55"/>
      <c r="I5" s="55"/>
    </row>
    <row r="6" spans="1:9" x14ac:dyDescent="0.25">
      <c r="A6" s="55"/>
      <c r="B6" s="55"/>
      <c r="C6" s="55"/>
      <c r="D6" s="55"/>
      <c r="E6" s="55"/>
      <c r="F6" s="55"/>
      <c r="G6" s="55"/>
      <c r="H6" s="55"/>
      <c r="I6" s="55"/>
    </row>
    <row r="7" spans="1:9" x14ac:dyDescent="0.25">
      <c r="A7" s="55"/>
      <c r="B7" s="55"/>
      <c r="C7" s="55"/>
      <c r="D7" s="55"/>
      <c r="E7" s="55"/>
      <c r="F7" s="55"/>
      <c r="G7" s="55"/>
      <c r="H7" s="55"/>
      <c r="I7" s="55"/>
    </row>
    <row r="8" spans="1:9" x14ac:dyDescent="0.25">
      <c r="A8" s="55"/>
      <c r="B8" s="55"/>
      <c r="C8" s="55"/>
      <c r="D8" s="55"/>
      <c r="E8" s="55"/>
      <c r="F8" s="55"/>
      <c r="G8" s="55"/>
      <c r="H8" s="55"/>
      <c r="I8" s="55"/>
    </row>
    <row r="9" spans="1:9" x14ac:dyDescent="0.25">
      <c r="A9" s="55"/>
      <c r="B9" s="55"/>
      <c r="C9" s="55"/>
      <c r="D9" s="55"/>
      <c r="E9" s="55"/>
      <c r="F9" s="55"/>
      <c r="G9" s="55"/>
      <c r="H9" s="55"/>
      <c r="I9" s="55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x14ac:dyDescent="0.25">
      <c r="A11" s="55"/>
      <c r="B11" s="55"/>
      <c r="C11" s="55"/>
      <c r="D11" s="55"/>
      <c r="E11" s="55"/>
      <c r="F11" s="55"/>
      <c r="G11" s="55"/>
      <c r="H11" s="55"/>
      <c r="I11" s="55"/>
    </row>
    <row r="12" spans="1:9" x14ac:dyDescent="0.25">
      <c r="A12" s="55"/>
      <c r="B12" s="55"/>
      <c r="C12" s="55"/>
      <c r="D12" s="55"/>
      <c r="E12" s="55"/>
      <c r="F12" s="55"/>
      <c r="G12" s="55"/>
      <c r="H12" s="55"/>
      <c r="I12" s="55"/>
    </row>
    <row r="13" spans="1:9" x14ac:dyDescent="0.25">
      <c r="A13" s="55"/>
      <c r="B13" s="55"/>
      <c r="C13" s="55"/>
      <c r="D13" s="55"/>
      <c r="E13" s="55"/>
      <c r="F13" s="55"/>
      <c r="G13" s="55"/>
      <c r="H13" s="55"/>
      <c r="I13" s="55"/>
    </row>
    <row r="14" spans="1:9" x14ac:dyDescent="0.25">
      <c r="A14" s="55"/>
      <c r="B14" s="55"/>
      <c r="C14" s="55"/>
      <c r="D14" s="55"/>
      <c r="E14" s="55"/>
      <c r="F14" s="55"/>
      <c r="G14" s="55"/>
      <c r="H14" s="55"/>
      <c r="I14" s="55"/>
    </row>
    <row r="15" spans="1:9" x14ac:dyDescent="0.25">
      <c r="A15" s="55"/>
      <c r="B15" s="55"/>
      <c r="C15" s="55"/>
      <c r="D15" s="55"/>
      <c r="E15" s="55"/>
      <c r="F15" s="55"/>
      <c r="G15" s="55"/>
      <c r="H15" s="55"/>
      <c r="I15" s="55"/>
    </row>
    <row r="16" spans="1:9" x14ac:dyDescent="0.25">
      <c r="A16" s="55"/>
      <c r="B16" s="55"/>
      <c r="C16" s="55"/>
      <c r="D16" s="55"/>
      <c r="E16" s="55"/>
      <c r="F16" s="55"/>
      <c r="G16" s="55"/>
      <c r="H16" s="55"/>
      <c r="I16" s="55"/>
    </row>
    <row r="17" spans="1:9" x14ac:dyDescent="0.25">
      <c r="A17" s="55"/>
      <c r="B17" s="55"/>
      <c r="C17" s="55"/>
      <c r="D17" s="55"/>
      <c r="E17" s="55"/>
      <c r="F17" s="55"/>
      <c r="G17" s="55"/>
      <c r="H17" s="55"/>
      <c r="I17" s="55"/>
    </row>
    <row r="18" spans="1:9" x14ac:dyDescent="0.25">
      <c r="A18" s="55"/>
      <c r="B18" s="55"/>
      <c r="C18" s="55"/>
      <c r="D18" s="55"/>
      <c r="E18" s="55"/>
      <c r="F18" s="55"/>
      <c r="G18" s="55"/>
      <c r="H18" s="55"/>
      <c r="I18" s="55"/>
    </row>
    <row r="19" spans="1:9" x14ac:dyDescent="0.25">
      <c r="A19" s="55"/>
      <c r="B19" s="55"/>
      <c r="C19" s="55"/>
      <c r="D19" s="55"/>
      <c r="E19" s="55"/>
      <c r="F19" s="55"/>
      <c r="G19" s="55"/>
      <c r="H19" s="55"/>
      <c r="I19" s="55"/>
    </row>
    <row r="20" spans="1:9" x14ac:dyDescent="0.25">
      <c r="A20" s="55"/>
      <c r="B20" s="55"/>
      <c r="C20" s="55"/>
      <c r="D20" s="55"/>
      <c r="E20" s="55"/>
      <c r="F20" s="55"/>
      <c r="G20" s="55"/>
      <c r="H20" s="55"/>
      <c r="I20" s="55"/>
    </row>
    <row r="21" spans="1:9" x14ac:dyDescent="0.25">
      <c r="A21" s="55"/>
      <c r="B21" s="55"/>
      <c r="C21" s="55"/>
      <c r="D21" s="55"/>
      <c r="E21" s="55"/>
      <c r="F21" s="55"/>
      <c r="G21" s="55"/>
      <c r="H21" s="55"/>
      <c r="I21" s="55"/>
    </row>
    <row r="22" spans="1:9" x14ac:dyDescent="0.25">
      <c r="A22" s="55"/>
      <c r="B22" s="55"/>
      <c r="C22" s="55"/>
      <c r="D22" s="55"/>
      <c r="E22" s="55"/>
      <c r="F22" s="55"/>
      <c r="G22" s="55"/>
      <c r="H22" s="55"/>
      <c r="I22" s="55"/>
    </row>
    <row r="23" spans="1:9" x14ac:dyDescent="0.25">
      <c r="A23" s="55"/>
      <c r="B23" s="55"/>
      <c r="C23" s="55"/>
      <c r="D23" s="55"/>
      <c r="E23" s="55"/>
      <c r="F23" s="55"/>
      <c r="G23" s="55"/>
      <c r="H23" s="55"/>
      <c r="I23" s="55"/>
    </row>
    <row r="24" spans="1:9" x14ac:dyDescent="0.25">
      <c r="A24" s="55"/>
      <c r="B24" s="55"/>
      <c r="C24" s="55"/>
      <c r="D24" s="55"/>
      <c r="E24" s="55"/>
      <c r="F24" s="55"/>
      <c r="G24" s="55"/>
      <c r="H24" s="55"/>
      <c r="I24" s="55"/>
    </row>
    <row r="25" spans="1:9" x14ac:dyDescent="0.25">
      <c r="A25" s="55"/>
      <c r="B25" s="55"/>
      <c r="C25" s="55"/>
      <c r="D25" s="55"/>
      <c r="E25" s="55"/>
      <c r="F25" s="55"/>
      <c r="G25" s="55"/>
      <c r="H25" s="55"/>
      <c r="I25" s="55"/>
    </row>
    <row r="28" spans="1:9" x14ac:dyDescent="0.25">
      <c r="A28" s="52" t="s">
        <v>32</v>
      </c>
    </row>
    <row r="29" spans="1:9" ht="16.5" thickBot="1" x14ac:dyDescent="0.3"/>
    <row r="30" spans="1:9" x14ac:dyDescent="0.25">
      <c r="A30" s="58" t="s">
        <v>33</v>
      </c>
      <c r="B30" s="58"/>
    </row>
    <row r="31" spans="1:9" x14ac:dyDescent="0.25">
      <c r="A31" s="52" t="s">
        <v>34</v>
      </c>
      <c r="B31" s="52">
        <v>0.93661326274588497</v>
      </c>
    </row>
    <row r="32" spans="1:9" x14ac:dyDescent="0.25">
      <c r="A32" s="52" t="s">
        <v>35</v>
      </c>
      <c r="B32" s="52">
        <v>0.87724440395149206</v>
      </c>
    </row>
    <row r="33" spans="1:9" x14ac:dyDescent="0.25">
      <c r="A33" s="52" t="s">
        <v>36</v>
      </c>
      <c r="B33" s="52">
        <v>0.8747391877056041</v>
      </c>
    </row>
    <row r="34" spans="1:9" x14ac:dyDescent="0.25">
      <c r="A34" s="52" t="s">
        <v>37</v>
      </c>
      <c r="B34" s="52">
        <v>4.8977925633053214E-3</v>
      </c>
    </row>
    <row r="35" spans="1:9" ht="16.5" thickBot="1" x14ac:dyDescent="0.3">
      <c r="A35" s="59" t="s">
        <v>38</v>
      </c>
      <c r="B35" s="59">
        <v>51</v>
      </c>
    </row>
    <row r="37" spans="1:9" s="60" customFormat="1" ht="16.5" thickBot="1" x14ac:dyDescent="0.3">
      <c r="A37" s="52" t="s">
        <v>39</v>
      </c>
      <c r="B37" s="52"/>
      <c r="C37" s="52"/>
      <c r="D37" s="52"/>
      <c r="E37" s="52"/>
      <c r="F37" s="52"/>
      <c r="G37" s="52"/>
      <c r="H37" s="52"/>
      <c r="I37" s="52"/>
    </row>
    <row r="38" spans="1:9" x14ac:dyDescent="0.25">
      <c r="A38" s="61"/>
      <c r="B38" s="61" t="s">
        <v>40</v>
      </c>
      <c r="C38" s="61" t="s">
        <v>41</v>
      </c>
      <c r="D38" s="61" t="s">
        <v>42</v>
      </c>
      <c r="E38" s="61" t="s">
        <v>43</v>
      </c>
      <c r="F38" s="61" t="s">
        <v>44</v>
      </c>
    </row>
    <row r="39" spans="1:9" x14ac:dyDescent="0.25">
      <c r="A39" s="52" t="s">
        <v>45</v>
      </c>
      <c r="B39" s="52">
        <v>1</v>
      </c>
      <c r="C39" s="52">
        <v>8.399939576256293E-3</v>
      </c>
      <c r="D39" s="52">
        <v>8.399939576256293E-3</v>
      </c>
      <c r="E39" s="52">
        <v>350.16713842224539</v>
      </c>
      <c r="F39" s="62">
        <v>5.7995462363396442E-24</v>
      </c>
    </row>
    <row r="40" spans="1:9" x14ac:dyDescent="0.25">
      <c r="A40" s="52" t="s">
        <v>46</v>
      </c>
      <c r="B40" s="52">
        <v>49</v>
      </c>
      <c r="C40" s="52">
        <v>1.1754302276652767E-3</v>
      </c>
      <c r="D40" s="62">
        <v>2.3988371993168912E-5</v>
      </c>
    </row>
    <row r="41" spans="1:9" ht="16.5" thickBot="1" x14ac:dyDescent="0.3">
      <c r="A41" s="59" t="s">
        <v>47</v>
      </c>
      <c r="B41" s="59">
        <v>50</v>
      </c>
      <c r="C41" s="59">
        <v>9.5753698039215702E-3</v>
      </c>
      <c r="D41" s="59"/>
      <c r="E41" s="59"/>
      <c r="F41" s="59"/>
    </row>
    <row r="42" spans="1:9" s="60" customFormat="1" ht="16.5" thickBot="1" x14ac:dyDescent="0.3">
      <c r="A42" s="52"/>
      <c r="B42" s="52"/>
      <c r="C42" s="52"/>
      <c r="D42" s="52"/>
      <c r="E42" s="52"/>
      <c r="F42" s="52"/>
      <c r="G42" s="52"/>
      <c r="H42" s="52"/>
      <c r="I42" s="52"/>
    </row>
    <row r="43" spans="1:9" x14ac:dyDescent="0.25">
      <c r="A43" s="61"/>
      <c r="B43" s="61" t="s">
        <v>48</v>
      </c>
      <c r="C43" s="61" t="s">
        <v>37</v>
      </c>
      <c r="D43" s="61" t="s">
        <v>49</v>
      </c>
      <c r="E43" s="61" t="s">
        <v>50</v>
      </c>
      <c r="F43" s="61" t="s">
        <v>51</v>
      </c>
      <c r="G43" s="61" t="s">
        <v>52</v>
      </c>
      <c r="H43" s="61" t="s">
        <v>53</v>
      </c>
      <c r="I43" s="61" t="s">
        <v>54</v>
      </c>
    </row>
    <row r="44" spans="1:9" x14ac:dyDescent="0.25">
      <c r="A44" s="52" t="s">
        <v>55</v>
      </c>
      <c r="B44" s="52">
        <v>7.159701875826277E-2</v>
      </c>
      <c r="C44" s="52">
        <v>1.8722120719796875E-3</v>
      </c>
      <c r="D44" s="52">
        <v>38.241938415959304</v>
      </c>
      <c r="E44" s="62">
        <v>3.7686285267894572E-38</v>
      </c>
      <c r="F44" s="52">
        <v>6.7834667739757964E-2</v>
      </c>
      <c r="G44" s="52">
        <v>7.5359369776767576E-2</v>
      </c>
      <c r="H44" s="52">
        <v>6.7834667739757964E-2</v>
      </c>
      <c r="I44" s="52">
        <v>7.5359369776767576E-2</v>
      </c>
    </row>
    <row r="45" spans="1:9" ht="16.5" thickBot="1" x14ac:dyDescent="0.3">
      <c r="A45" s="59" t="s">
        <v>56</v>
      </c>
      <c r="B45" s="59">
        <v>-0.42115410798241998</v>
      </c>
      <c r="C45" s="59">
        <v>2.2506260827254213E-2</v>
      </c>
      <c r="D45" s="59">
        <v>-18.712753362940614</v>
      </c>
      <c r="E45" s="63">
        <v>5.7995462363396853E-24</v>
      </c>
      <c r="F45" s="59">
        <v>-0.46638213242124177</v>
      </c>
      <c r="G45" s="59">
        <v>-0.37592608354359797</v>
      </c>
      <c r="H45" s="59">
        <v>-0.46638213242124177</v>
      </c>
      <c r="I45" s="59">
        <v>-0.37592608354359797</v>
      </c>
    </row>
  </sheetData>
  <mergeCells count="1">
    <mergeCell ref="A30:B30"/>
  </mergeCells>
  <printOptions horizontalCentered="1"/>
  <pageMargins left="0.5" right="0.5" top="0.75" bottom="0.25" header="0.5" footer="0.5"/>
  <pageSetup scale="84" orientation="portrait" r:id="rId1"/>
  <headerFooter alignWithMargins="0">
    <oddFooter xml:space="preserve">&amp;RExhibit No. 10
Case No. IPC-E-25-16
J. Thompson, IPC
Page &amp;P of &amp;N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3AC8-F890-452E-AAF6-5BD013FD0649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10 (1)</vt:lpstr>
      <vt:lpstr>10 (2)</vt:lpstr>
      <vt:lpstr>10 (3)</vt:lpstr>
      <vt:lpstr>Sheet1</vt:lpstr>
      <vt:lpstr>'10 (1)'!Print_Area</vt:lpstr>
      <vt:lpstr>'10 (2)'!Print_Area</vt:lpstr>
      <vt:lpstr>'10 (3)'!Print_Area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2025-05-29T15:23:05Z</cp:lastPrinted>
  <dcterms:created xsi:type="dcterms:W3CDTF">2025-05-29T15:19:27Z</dcterms:created>
  <dcterms:modified xsi:type="dcterms:W3CDTF">2025-05-29T15:23:37Z</dcterms:modified>
</cp:coreProperties>
</file>