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Tatum\"/>
    </mc:Choice>
  </mc:AlternateContent>
  <xr:revisionPtr revIDLastSave="0" documentId="13_ncr:1_{A8BFE63A-B5D3-40C6-93DF-8C4283924DA6}" xr6:coauthVersionLast="47" xr6:coauthVersionMax="47" xr10:uidLastSave="{00000000-0000-0000-0000-000000000000}"/>
  <bookViews>
    <workbookView xWindow="28680" yWindow="-120" windowWidth="29040" windowHeight="15840" xr2:uid="{BD12B39A-8087-4CA9-BFDE-AFA32BCD742A}"/>
  </bookViews>
  <sheets>
    <sheet name="Exhibit No. 1" sheetId="3" r:id="rId1"/>
    <sheet name=" Workpaper No. 1" sheetId="1" r:id="rId2"/>
    <sheet name="Workpaper No. 2" sheetId="4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 localSheetId="0">'Exhibit No. 1'!$A:$D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" i="4" l="1"/>
  <c r="D8" i="3"/>
  <c r="D7" i="3"/>
  <c r="D6" i="3"/>
  <c r="D9" i="3" s="1"/>
  <c r="C8" i="3"/>
  <c r="C7" i="3"/>
  <c r="C6" i="3"/>
  <c r="D10" i="4"/>
  <c r="F11" i="4" s="1"/>
  <c r="G8" i="4" l="1"/>
  <c r="K8" i="4"/>
  <c r="U8" i="4"/>
  <c r="T8" i="4"/>
  <c r="S8" i="4"/>
  <c r="R8" i="4"/>
  <c r="Q8" i="4"/>
  <c r="L8" i="4"/>
  <c r="D6" i="4"/>
  <c r="V8" i="4"/>
  <c r="O8" i="4"/>
  <c r="N8" i="4"/>
  <c r="M8" i="4"/>
  <c r="J8" i="4"/>
  <c r="I8" i="4"/>
  <c r="H8" i="4"/>
  <c r="E8" i="4"/>
  <c r="D7" i="4"/>
  <c r="F8" i="4"/>
  <c r="D11" i="3"/>
  <c r="D12" i="3" s="1"/>
  <c r="F7" i="3"/>
  <c r="E11" i="4"/>
  <c r="E7" i="3" s="1"/>
  <c r="V11" i="4"/>
  <c r="V7" i="3" s="1"/>
  <c r="S11" i="4"/>
  <c r="S7" i="3" s="1"/>
  <c r="R11" i="4"/>
  <c r="R7" i="3" s="1"/>
  <c r="Q11" i="4"/>
  <c r="Q7" i="3" s="1"/>
  <c r="P11" i="4"/>
  <c r="P7" i="3" s="1"/>
  <c r="U11" i="4"/>
  <c r="U7" i="3" s="1"/>
  <c r="O11" i="4"/>
  <c r="O7" i="3" s="1"/>
  <c r="N11" i="4"/>
  <c r="N7" i="3" s="1"/>
  <c r="M11" i="4"/>
  <c r="M7" i="3" s="1"/>
  <c r="T11" i="4"/>
  <c r="T7" i="3" s="1"/>
  <c r="L11" i="4"/>
  <c r="L7" i="3" s="1"/>
  <c r="K11" i="4"/>
  <c r="K7" i="3" s="1"/>
  <c r="J11" i="4"/>
  <c r="J7" i="3" s="1"/>
  <c r="I11" i="4"/>
  <c r="I7" i="3" s="1"/>
  <c r="H11" i="4"/>
  <c r="H7" i="3" s="1"/>
  <c r="G11" i="4"/>
  <c r="G7" i="3" s="1"/>
  <c r="D8" i="4" l="1"/>
  <c r="M9" i="4" s="1"/>
  <c r="M6" i="3" s="1"/>
  <c r="D11" i="4"/>
  <c r="L9" i="4" l="1"/>
  <c r="L6" i="3" s="1"/>
  <c r="F9" i="4"/>
  <c r="F6" i="3" s="1"/>
  <c r="T9" i="4"/>
  <c r="T6" i="3" s="1"/>
  <c r="J9" i="4"/>
  <c r="J6" i="3" s="1"/>
  <c r="V9" i="4"/>
  <c r="V6" i="3" s="1"/>
  <c r="K9" i="4"/>
  <c r="K6" i="3" s="1"/>
  <c r="S9" i="4"/>
  <c r="S6" i="3" s="1"/>
  <c r="H9" i="4"/>
  <c r="H6" i="3" s="1"/>
  <c r="N9" i="4"/>
  <c r="N6" i="3" s="1"/>
  <c r="O9" i="4"/>
  <c r="O6" i="3" s="1"/>
  <c r="Q9" i="4"/>
  <c r="Q6" i="3" s="1"/>
  <c r="R9" i="4"/>
  <c r="R6" i="3" s="1"/>
  <c r="E9" i="4"/>
  <c r="I9" i="4"/>
  <c r="I6" i="3" s="1"/>
  <c r="G9" i="4"/>
  <c r="G6" i="3" s="1"/>
  <c r="U9" i="4"/>
  <c r="U6" i="3" s="1"/>
  <c r="P9" i="4"/>
  <c r="P6" i="3" s="1"/>
  <c r="D12" i="4"/>
  <c r="E6" i="3" l="1"/>
  <c r="D9" i="4"/>
  <c r="F13" i="4"/>
  <c r="F8" i="3" s="1"/>
  <c r="F9" i="3" s="1"/>
  <c r="F12" i="3" s="1"/>
  <c r="G13" i="4"/>
  <c r="G8" i="3" s="1"/>
  <c r="G9" i="3" s="1"/>
  <c r="G12" i="3" s="1"/>
  <c r="H13" i="4"/>
  <c r="H8" i="3" s="1"/>
  <c r="H9" i="3" s="1"/>
  <c r="H12" i="3" s="1"/>
  <c r="I13" i="4"/>
  <c r="I8" i="3" s="1"/>
  <c r="I9" i="3" s="1"/>
  <c r="I12" i="3" s="1"/>
  <c r="J13" i="4"/>
  <c r="J8" i="3" s="1"/>
  <c r="J9" i="3" s="1"/>
  <c r="J12" i="3" s="1"/>
  <c r="K13" i="4"/>
  <c r="K8" i="3" s="1"/>
  <c r="K9" i="3" s="1"/>
  <c r="K12" i="3" s="1"/>
  <c r="L13" i="4"/>
  <c r="L8" i="3" s="1"/>
  <c r="L9" i="3" s="1"/>
  <c r="L12" i="3" s="1"/>
  <c r="M13" i="4"/>
  <c r="M8" i="3" s="1"/>
  <c r="M9" i="3" s="1"/>
  <c r="M12" i="3" s="1"/>
  <c r="S13" i="4"/>
  <c r="S8" i="3" s="1"/>
  <c r="S9" i="3" s="1"/>
  <c r="S12" i="3" s="1"/>
  <c r="T13" i="4"/>
  <c r="T8" i="3" s="1"/>
  <c r="T9" i="3" s="1"/>
  <c r="T12" i="3" s="1"/>
  <c r="U13" i="4"/>
  <c r="U8" i="3" s="1"/>
  <c r="U9" i="3" s="1"/>
  <c r="N13" i="4"/>
  <c r="N8" i="3" s="1"/>
  <c r="N9" i="3" s="1"/>
  <c r="N12" i="3" s="1"/>
  <c r="O13" i="4"/>
  <c r="O8" i="3" s="1"/>
  <c r="O9" i="3" s="1"/>
  <c r="O12" i="3" s="1"/>
  <c r="P13" i="4"/>
  <c r="P8" i="3" s="1"/>
  <c r="P9" i="3" s="1"/>
  <c r="P12" i="3" s="1"/>
  <c r="Q13" i="4"/>
  <c r="Q8" i="3" s="1"/>
  <c r="Q9" i="3" s="1"/>
  <c r="Q12" i="3" s="1"/>
  <c r="R13" i="4"/>
  <c r="R8" i="3" s="1"/>
  <c r="R9" i="3" s="1"/>
  <c r="R12" i="3" s="1"/>
  <c r="V13" i="4"/>
  <c r="V8" i="3" s="1"/>
  <c r="V9" i="3" s="1"/>
  <c r="V12" i="3" s="1"/>
  <c r="E13" i="4"/>
  <c r="E8" i="3" s="1"/>
  <c r="C72" i="1"/>
  <c r="C70" i="1"/>
  <c r="C68" i="1"/>
  <c r="E9" i="3" l="1"/>
  <c r="E12" i="3" s="1"/>
  <c r="D13" i="4"/>
  <c r="C57" i="1"/>
  <c r="C44" i="1"/>
  <c r="C40" i="1"/>
  <c r="C24" i="1"/>
  <c r="C59" i="1" s="1"/>
  <c r="C62" i="1" s="1"/>
  <c r="C14" i="1"/>
</calcChain>
</file>

<file path=xl/sharedStrings.xml><?xml version="1.0" encoding="utf-8"?>
<sst xmlns="http://schemas.openxmlformats.org/spreadsheetml/2006/main" count="211" uniqueCount="119">
  <si>
    <t xml:space="preserve"> </t>
  </si>
  <si>
    <t/>
  </si>
  <si>
    <t>DEPRECIATION EXPENSE</t>
  </si>
  <si>
    <t>310-316 / STEAM PRODUCTION</t>
  </si>
  <si>
    <t>330-336 / HYDRAULIC PRODUCTION</t>
  </si>
  <si>
    <t>340-346 / OTHER PRODUCTION-BASELOAD</t>
  </si>
  <si>
    <t>340-346 / OTHER PRODUCTION-PEAKERS</t>
  </si>
  <si>
    <t>TOTAL PRODUCTION PLANT</t>
  </si>
  <si>
    <t>TRANSMISSION PLANT</t>
  </si>
  <si>
    <t>350 / LAND &amp; LAND RIGHTS</t>
  </si>
  <si>
    <t>352 / STRUCTURES &amp; IMPROVEMENTS</t>
  </si>
  <si>
    <t>353 / STATION EQUIPMENT</t>
  </si>
  <si>
    <t>354 / TOWERS &amp; FIXTURES</t>
  </si>
  <si>
    <t>355 / POLES &amp; FIXTURES</t>
  </si>
  <si>
    <t>356 / OVERHEAD CONDUCTORS &amp; DEVICES</t>
  </si>
  <si>
    <t>359 / ROADS &amp; TRAILS</t>
  </si>
  <si>
    <t>TOTAL TRANSMISSION PLANT</t>
  </si>
  <si>
    <t>DISTRIBUTION PLANT</t>
  </si>
  <si>
    <t>360 / LAND &amp; LAND RIGHTS</t>
  </si>
  <si>
    <t>361 / STRUCTURES &amp; IMPROVEMENTS</t>
  </si>
  <si>
    <t>362 / STATION EQUIPMENT</t>
  </si>
  <si>
    <t>363 / STORAGE BATTERY EQUIPMENT</t>
  </si>
  <si>
    <t>364 / POLES, TOWERS &amp; FIXTURES</t>
  </si>
  <si>
    <t>365 / OVERHEAD CONDUCTORS &amp; DEVICES</t>
  </si>
  <si>
    <t>366 / UNDERGROUND CONDUIT</t>
  </si>
  <si>
    <t>367 / UNDERGROUND CONDUCTORS &amp; DEVICES</t>
  </si>
  <si>
    <t>368 / LINE TRANSFORMERS</t>
  </si>
  <si>
    <t>369 / SERVICES</t>
  </si>
  <si>
    <t>370 / METERS</t>
  </si>
  <si>
    <t>371 / INSTALLATIONS ON CUSTOMER PREMISES</t>
  </si>
  <si>
    <t>373 / STREET LIGHTING SYSTEMS</t>
  </si>
  <si>
    <t>TOTAL DISTRIBUTION PLANT</t>
  </si>
  <si>
    <t>ENERGY STORAGE PLANT</t>
  </si>
  <si>
    <t>387 / ENERGY STORAGE PLANT</t>
  </si>
  <si>
    <t>TOTAL ENERGY STORAGE PLANT EXPENSE</t>
  </si>
  <si>
    <t>GENERAL PLANT</t>
  </si>
  <si>
    <t>389 / LAND &amp; LAND RIGHTS</t>
  </si>
  <si>
    <t>390 / STRUCTURES &amp; IMPROVEMENTS</t>
  </si>
  <si>
    <t>391 / OFFICE FURNITURE &amp; EQUIPMENT</t>
  </si>
  <si>
    <t>392 / TRANSPORTATION EQUIPMENT</t>
  </si>
  <si>
    <t>393 / STORES EQUIPMENT</t>
  </si>
  <si>
    <t>394 / TOOLS, SHOP &amp; GARAGE EQUIPMENT</t>
  </si>
  <si>
    <t>395 / LABORATORY EQUIPMENT</t>
  </si>
  <si>
    <t>396 / POWER OPERATED EQUIPMENT</t>
  </si>
  <si>
    <t>397 / COMMUNICATIONS EQUIPMENT</t>
  </si>
  <si>
    <t>398 / MISCELLANEOUS EQUIPMENT</t>
  </si>
  <si>
    <t>TOTAL GENERAL PLANT</t>
  </si>
  <si>
    <t>TOTAL DEPRECIATION EXPENSE</t>
  </si>
  <si>
    <t>DEPRECIATION ON DISALLOWED COSTS</t>
  </si>
  <si>
    <t>AMORTIZATION EXPENSE</t>
  </si>
  <si>
    <t>302/FRANCHISES AND CONSENTS</t>
  </si>
  <si>
    <t>303/MISCELLANEOUS INTANGIBLE PLANT</t>
  </si>
  <si>
    <t>ADJUSTMENTS, GAINS &amp; LOSSES</t>
  </si>
  <si>
    <t>TOTAL AMORTIZATION EXPENSE</t>
  </si>
  <si>
    <t>TOTAL DEPRECIATION &amp; AM0RTIZATION EXP</t>
  </si>
  <si>
    <t>Idaho</t>
  </si>
  <si>
    <t>2025 Test Year</t>
  </si>
  <si>
    <t>DEPRECIATION &amp; AMORTIZATION EXPENSE</t>
  </si>
  <si>
    <t>2025 TY - Idaho Jurisdictional kWh Sales</t>
  </si>
  <si>
    <t>Interest Expense</t>
  </si>
  <si>
    <t>TOTAL DEPRECIATION, AM0RTIZATION &amp; INTEREST EXP</t>
  </si>
  <si>
    <t>On-Site Gen</t>
  </si>
  <si>
    <t>Sec Serv</t>
  </si>
  <si>
    <t>Prim/Trans Serv</t>
  </si>
  <si>
    <t>Non-Metered</t>
  </si>
  <si>
    <t>Traffic Control</t>
  </si>
  <si>
    <t>Lamb</t>
  </si>
  <si>
    <t>Factor</t>
  </si>
  <si>
    <t>Residential</t>
  </si>
  <si>
    <t>Small General</t>
  </si>
  <si>
    <t>Large General</t>
  </si>
  <si>
    <t>Area Lighting</t>
  </si>
  <si>
    <t>Large Power</t>
  </si>
  <si>
    <t>Irrigation</t>
  </si>
  <si>
    <t>General</t>
  </si>
  <si>
    <t>Street Light</t>
  </si>
  <si>
    <t>Lighting</t>
  </si>
  <si>
    <t>Micron</t>
  </si>
  <si>
    <t>Simplot</t>
  </si>
  <si>
    <t>DOE/INL</t>
  </si>
  <si>
    <t xml:space="preserve">Simplot </t>
  </si>
  <si>
    <t>Brisbie</t>
  </si>
  <si>
    <t>Weston</t>
  </si>
  <si>
    <t>Name</t>
  </si>
  <si>
    <t>Total</t>
  </si>
  <si>
    <t>Sch 1</t>
  </si>
  <si>
    <t>Sch 6</t>
  </si>
  <si>
    <t>Sch 7</t>
  </si>
  <si>
    <t>Sch 8</t>
  </si>
  <si>
    <t>Sch 9-S</t>
  </si>
  <si>
    <t>Sch 9-P/T</t>
  </si>
  <si>
    <t>Sch 15</t>
  </si>
  <si>
    <t>Sch 19-S/P/T</t>
  </si>
  <si>
    <t>Sch 24-S</t>
  </si>
  <si>
    <t>Sch 40</t>
  </si>
  <si>
    <t>Sch 41</t>
  </si>
  <si>
    <t>Sch 42</t>
  </si>
  <si>
    <t>Sch 26</t>
  </si>
  <si>
    <t>Sch 29</t>
  </si>
  <si>
    <t>Sch 30</t>
  </si>
  <si>
    <t>Sch 32</t>
  </si>
  <si>
    <t>Sch 33</t>
  </si>
  <si>
    <t>Sch 34</t>
  </si>
  <si>
    <t>Description</t>
  </si>
  <si>
    <t>Depreciation Expense</t>
  </si>
  <si>
    <t>Amortization of Limited Term Plant</t>
  </si>
  <si>
    <t>Interest</t>
  </si>
  <si>
    <t>Expense Type</t>
  </si>
  <si>
    <t>Depreciation</t>
  </si>
  <si>
    <t>INT</t>
  </si>
  <si>
    <t>DEPR</t>
  </si>
  <si>
    <t>ALTP</t>
  </si>
  <si>
    <t>Test Year Energy Sales</t>
  </si>
  <si>
    <t>Unit Cost</t>
  </si>
  <si>
    <t>Mechanism Total</t>
  </si>
  <si>
    <t>Total Electric Plant in Service</t>
  </si>
  <si>
    <t>Accumulated Reserve for Depreciation</t>
  </si>
  <si>
    <t>Net Electric Plant in Service</t>
  </si>
  <si>
    <t>DEPRECIATION AND INTEREST TRACKING MECHANISM UNIT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</si>
</sst>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00000_);_(&quot;$&quot;* \(#,##0.000000\);_(&quot;$&quot;* &quot;-&quot;??_);_(@_)"/>
    <numFmt numFmtId="166" formatCode="_([$$-409]* #,##0_);_([$$-409]* \(#,##0\);_([$$-409]* &quot;-&quot;??_);_(@_)"/>
    <numFmt numFmtId="167" formatCode="0.0%"/>
    <numFmt numFmtId="168" formatCode="_(&quot;$&quot;* #,##0.000000_);_(&quot;$&quot;* \(#,##0.000000\);_(&quot;$&quot;* &quot;-&quot;??????_);_(@_)"/>
    <numFmt numFmtId="169" formatCode="_([$$-409]* #,##0_);_([$$-409]* \(#,##0\);_([$$-409]* &quot;-&quot;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</font>
    <font>
      <b/>
      <sz val="11"/>
      <color theme="0"/>
      <name val="Arial Nova"/>
      <family val="2"/>
    </font>
    <font>
      <sz val="9"/>
      <color theme="1"/>
      <name val="Arial Nova"/>
      <family val="2"/>
    </font>
    <font>
      <sz val="9"/>
      <name val="Arial Nova"/>
      <family val="2"/>
    </font>
    <font>
      <b/>
      <sz val="9"/>
      <name val="Arial Nova"/>
      <family val="2"/>
    </font>
    <font>
      <b/>
      <u val="singleAccounting"/>
      <sz val="9"/>
      <color theme="1"/>
      <name val="Arial Nova"/>
      <family val="2"/>
    </font>
    <font>
      <b/>
      <u val="singleAccounting"/>
      <sz val="9"/>
      <name val="Arial Nova"/>
      <family val="2"/>
    </font>
    <font>
      <b/>
      <sz val="9"/>
      <color theme="1"/>
      <name val="Arial Nova"/>
      <family val="2"/>
    </font>
    <font>
      <u val="singleAccounting"/>
      <sz val="9"/>
      <color theme="1"/>
      <name val="Arial Nova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164" fontId="0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164" fontId="0" fillId="0" borderId="1" xfId="1" applyNumberFormat="1" applyFont="1" applyBorder="1"/>
    <xf numFmtId="3" fontId="0" fillId="0" borderId="0" xfId="0" applyNumberFormat="1"/>
    <xf numFmtId="0" fontId="2" fillId="0" borderId="0" xfId="0" applyFont="1" applyBorder="1" applyAlignment="1">
      <alignment horizontal="center"/>
    </xf>
    <xf numFmtId="164" fontId="0" fillId="0" borderId="0" xfId="0" applyNumberFormat="1"/>
    <xf numFmtId="165" fontId="0" fillId="0" borderId="0" xfId="4" applyNumberFormat="1" applyFont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66" fontId="5" fillId="0" borderId="0" xfId="0" applyNumberFormat="1" applyFont="1"/>
    <xf numFmtId="167" fontId="5" fillId="0" borderId="0" xfId="5" applyNumberFormat="1" applyFont="1"/>
    <xf numFmtId="0" fontId="5" fillId="0" borderId="0" xfId="0" applyFont="1" applyAlignment="1">
      <alignment horizontal="center"/>
    </xf>
    <xf numFmtId="0" fontId="10" fillId="3" borderId="2" xfId="0" applyFont="1" applyFill="1" applyBorder="1" applyAlignment="1">
      <alignment horizontal="left" indent="1"/>
    </xf>
    <xf numFmtId="0" fontId="2" fillId="3" borderId="3" xfId="0" applyFont="1" applyFill="1" applyBorder="1"/>
    <xf numFmtId="41" fontId="5" fillId="0" borderId="0" xfId="0" applyNumberFormat="1" applyFont="1"/>
    <xf numFmtId="0" fontId="5" fillId="4" borderId="3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left" indent="1"/>
    </xf>
    <xf numFmtId="166" fontId="10" fillId="4" borderId="3" xfId="0" applyNumberFormat="1" applyFont="1" applyFill="1" applyBorder="1"/>
    <xf numFmtId="166" fontId="10" fillId="4" borderId="4" xfId="0" applyNumberFormat="1" applyFont="1" applyFill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1" fontId="1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8" fontId="2" fillId="3" borderId="3" xfId="0" applyNumberFormat="1" applyFont="1" applyFill="1" applyBorder="1"/>
    <xf numFmtId="168" fontId="2" fillId="3" borderId="4" xfId="0" applyNumberFormat="1" applyFont="1" applyFill="1" applyBorder="1"/>
    <xf numFmtId="169" fontId="5" fillId="0" borderId="0" xfId="0" applyNumberFormat="1" applyFont="1"/>
    <xf numFmtId="169" fontId="10" fillId="4" borderId="3" xfId="0" applyNumberFormat="1" applyFont="1" applyFill="1" applyBorder="1"/>
    <xf numFmtId="42" fontId="2" fillId="3" borderId="3" xfId="0" applyNumberFormat="1" applyFont="1" applyFill="1" applyBorder="1"/>
    <xf numFmtId="41" fontId="11" fillId="0" borderId="0" xfId="0" applyNumberFormat="1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/>
    </xf>
  </cellXfs>
  <cellStyles count="6">
    <cellStyle name="Comma" xfId="1" builtinId="3"/>
    <cellStyle name="Comma 2" xfId="3" xr:uid="{2A5A32A8-81CE-419C-99CB-8AB6B9B6FDBA}"/>
    <cellStyle name="Currency" xfId="4" builtinId="4"/>
    <cellStyle name="Normal" xfId="0" builtinId="0"/>
    <cellStyle name="Normal 2" xfId="2" xr:uid="{4710D3A9-BE1E-4823-872E-6F395E00C59B}"/>
    <cellStyle name="Percent" xfId="5" builtinId="5"/>
  </cellStyles>
  <dxfs count="16">
    <dxf>
      <font>
        <b/>
        <i val="0"/>
      </font>
      <fill>
        <patternFill>
          <bgColor rgb="FFF2F2F2"/>
        </patternFill>
      </fill>
      <border>
        <left/>
        <right/>
        <top style="dotted">
          <color auto="1"/>
        </top>
        <bottom style="dotted">
          <color auto="1"/>
        </bottom>
        <vertical/>
        <horizontal/>
      </border>
    </dxf>
    <dxf>
      <font>
        <b/>
        <i val="0"/>
      </font>
      <fill>
        <patternFill>
          <bgColor rgb="FFDCE6F1"/>
        </patternFill>
      </fill>
      <border>
        <left/>
        <right/>
        <top style="dotted">
          <color auto="1"/>
        </top>
        <bottom style="dotted">
          <color auto="1"/>
        </bottom>
        <vertical/>
        <horizontal/>
      </border>
    </dxf>
    <dxf>
      <font>
        <b/>
        <i val="0"/>
        <color rgb="FF0000FF"/>
      </font>
      <fill>
        <patternFill>
          <bgColor rgb="FFDCE6F1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2F2F2"/>
        </patternFill>
      </fill>
      <border>
        <left/>
        <right/>
        <top style="dotted">
          <color auto="1"/>
        </top>
        <bottom style="dotted">
          <color auto="1"/>
        </bottom>
        <vertical/>
        <horizontal/>
      </border>
    </dxf>
    <dxf>
      <font>
        <b/>
        <i val="0"/>
      </font>
      <fill>
        <patternFill>
          <bgColor rgb="FFDCE6F1"/>
        </patternFill>
      </fill>
      <border>
        <left/>
        <right/>
        <top style="dotted">
          <color auto="1"/>
        </top>
        <bottom style="dotted">
          <color auto="1"/>
        </bottom>
        <vertical/>
        <horizontal/>
      </border>
    </dxf>
    <dxf>
      <font>
        <b/>
        <i val="0"/>
        <color rgb="FF0000FF"/>
      </font>
      <fill>
        <patternFill>
          <bgColor rgb="FFDCE6F1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2F2F2"/>
        </patternFill>
      </fill>
      <border>
        <left/>
        <right/>
        <top style="dotted">
          <color auto="1"/>
        </top>
        <bottom style="dotted">
          <color auto="1"/>
        </bottom>
        <vertical/>
        <horizontal/>
      </border>
    </dxf>
    <dxf>
      <font>
        <b/>
        <i val="0"/>
      </font>
      <fill>
        <patternFill>
          <bgColor rgb="FFDCE6F1"/>
        </patternFill>
      </fill>
      <border>
        <left/>
        <right/>
        <top style="dotted">
          <color auto="1"/>
        </top>
        <bottom style="dotted">
          <color auto="1"/>
        </bottom>
        <vertical/>
        <horizontal/>
      </border>
    </dxf>
    <dxf>
      <font>
        <b/>
        <i val="0"/>
        <color rgb="FF0000FF"/>
      </font>
      <fill>
        <patternFill>
          <bgColor rgb="FFDCE6F1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2F2F2"/>
        </patternFill>
      </fill>
      <border>
        <left/>
        <right/>
        <top style="dotted">
          <color auto="1"/>
        </top>
        <bottom style="dotted">
          <color auto="1"/>
        </bottom>
        <vertical/>
        <horizontal/>
      </border>
    </dxf>
    <dxf>
      <font>
        <b/>
        <i val="0"/>
      </font>
      <fill>
        <patternFill>
          <bgColor rgb="FFDCE6F1"/>
        </patternFill>
      </fill>
      <border>
        <left/>
        <right/>
        <top style="dotted">
          <color auto="1"/>
        </top>
        <bottom style="dotted">
          <color auto="1"/>
        </bottom>
        <vertical/>
        <horizontal/>
      </border>
    </dxf>
    <dxf>
      <font>
        <b/>
        <i val="0"/>
        <color rgb="FF0000FF"/>
      </font>
      <fill>
        <patternFill>
          <bgColor rgb="FFDCE6F1"/>
        </patternFill>
      </fill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color theme="0"/>
      </font>
      <fill>
        <patternFill>
          <bgColor rgb="FFC00000"/>
        </patternFill>
      </fill>
    </dxf>
  </dxfs>
  <tableStyles count="1" defaultTableStyle="TableStyleMedium2" defaultPivotStyle="PivotStyleLight16">
    <tableStyle name="Invisible" pivot="0" table="0" count="0" xr9:uid="{EE94127A-570A-4DA4-9EAA-E99546EC74EB}"/>
  </tableStyles>
  <colors>
    <mruColors>
      <color rgb="FFF2F2F2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73EAB-CEFC-4AA3-935B-F004C67DB30A}">
  <dimension ref="B1:V12"/>
  <sheetViews>
    <sheetView tabSelected="1" zoomScaleNormal="100" workbookViewId="0">
      <selection activeCell="K18" sqref="K18"/>
    </sheetView>
  </sheetViews>
  <sheetFormatPr defaultRowHeight="15" x14ac:dyDescent="0.25"/>
  <cols>
    <col min="1" max="1" width="1.7109375" customWidth="1"/>
    <col min="2" max="2" width="35.85546875" customWidth="1"/>
    <col min="3" max="22" width="14.28515625" customWidth="1"/>
  </cols>
  <sheetData>
    <row r="1" spans="2:22" x14ac:dyDescent="0.25">
      <c r="B1" s="10" t="s">
        <v>118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3" spans="2:22" x14ac:dyDescent="0.25">
      <c r="B3" s="11"/>
      <c r="C3" s="12"/>
      <c r="D3" s="12"/>
      <c r="E3" s="12"/>
      <c r="F3" s="13" t="s">
        <v>61</v>
      </c>
      <c r="G3" s="12"/>
      <c r="H3" s="13" t="s">
        <v>61</v>
      </c>
      <c r="I3" s="13" t="s">
        <v>62</v>
      </c>
      <c r="J3" s="13" t="s">
        <v>63</v>
      </c>
      <c r="K3" s="12"/>
      <c r="L3" s="12"/>
      <c r="M3" s="13" t="s">
        <v>62</v>
      </c>
      <c r="N3" s="13" t="s">
        <v>64</v>
      </c>
      <c r="O3" s="13" t="s">
        <v>1</v>
      </c>
      <c r="P3" s="13" t="s">
        <v>65</v>
      </c>
      <c r="Q3" s="13" t="s">
        <v>1</v>
      </c>
      <c r="R3" s="13" t="s">
        <v>1</v>
      </c>
      <c r="S3" s="13" t="s">
        <v>1</v>
      </c>
      <c r="T3" s="13" t="s">
        <v>1</v>
      </c>
      <c r="U3" s="13" t="s">
        <v>1</v>
      </c>
      <c r="V3" s="13" t="s">
        <v>66</v>
      </c>
    </row>
    <row r="4" spans="2:22" x14ac:dyDescent="0.25">
      <c r="B4" s="11"/>
      <c r="C4" s="13" t="s">
        <v>67</v>
      </c>
      <c r="D4" s="13"/>
      <c r="E4" s="13" t="s">
        <v>68</v>
      </c>
      <c r="F4" s="13" t="s">
        <v>68</v>
      </c>
      <c r="G4" s="13" t="s">
        <v>69</v>
      </c>
      <c r="H4" s="13" t="s">
        <v>69</v>
      </c>
      <c r="I4" s="13" t="s">
        <v>70</v>
      </c>
      <c r="J4" s="13" t="s">
        <v>70</v>
      </c>
      <c r="K4" s="13" t="s">
        <v>71</v>
      </c>
      <c r="L4" s="13" t="s">
        <v>72</v>
      </c>
      <c r="M4" s="13" t="s">
        <v>73</v>
      </c>
      <c r="N4" s="13" t="s">
        <v>74</v>
      </c>
      <c r="O4" s="13" t="s">
        <v>75</v>
      </c>
      <c r="P4" s="13" t="s">
        <v>76</v>
      </c>
      <c r="Q4" s="13" t="s">
        <v>77</v>
      </c>
      <c r="R4" s="13" t="s">
        <v>78</v>
      </c>
      <c r="S4" s="13" t="s">
        <v>79</v>
      </c>
      <c r="T4" s="13" t="s">
        <v>80</v>
      </c>
      <c r="U4" s="13" t="s">
        <v>81</v>
      </c>
      <c r="V4" s="13" t="s">
        <v>82</v>
      </c>
    </row>
    <row r="5" spans="2:22" ht="16.5" x14ac:dyDescent="0.35">
      <c r="B5" s="14" t="s">
        <v>103</v>
      </c>
      <c r="C5" s="15" t="s">
        <v>83</v>
      </c>
      <c r="D5" s="15" t="s">
        <v>84</v>
      </c>
      <c r="E5" s="15" t="s">
        <v>85</v>
      </c>
      <c r="F5" s="15" t="s">
        <v>86</v>
      </c>
      <c r="G5" s="15" t="s">
        <v>87</v>
      </c>
      <c r="H5" s="15" t="s">
        <v>88</v>
      </c>
      <c r="I5" s="15" t="s">
        <v>89</v>
      </c>
      <c r="J5" s="15" t="s">
        <v>90</v>
      </c>
      <c r="K5" s="15" t="s">
        <v>91</v>
      </c>
      <c r="L5" s="15" t="s">
        <v>92</v>
      </c>
      <c r="M5" s="15" t="s">
        <v>93</v>
      </c>
      <c r="N5" s="15" t="s">
        <v>94</v>
      </c>
      <c r="O5" s="15" t="s">
        <v>95</v>
      </c>
      <c r="P5" s="15" t="s">
        <v>96</v>
      </c>
      <c r="Q5" s="15" t="s">
        <v>97</v>
      </c>
      <c r="R5" s="15" t="s">
        <v>98</v>
      </c>
      <c r="S5" s="15" t="s">
        <v>99</v>
      </c>
      <c r="T5" s="15" t="s">
        <v>100</v>
      </c>
      <c r="U5" s="15" t="s">
        <v>101</v>
      </c>
      <c r="V5" s="15" t="s">
        <v>102</v>
      </c>
    </row>
    <row r="6" spans="2:22" x14ac:dyDescent="0.25">
      <c r="B6" s="11" t="s">
        <v>106</v>
      </c>
      <c r="C6" s="18" t="str">
        <f>+'Workpaper No. 2'!C9</f>
        <v>INT</v>
      </c>
      <c r="D6" s="16">
        <f>+' Workpaper No. 1'!C5</f>
        <v>129722139.56504081</v>
      </c>
      <c r="E6" s="16">
        <f>+INDEX('Workpaper No. 2'!$D$6:$V$13,MATCH($C6,'Workpaper No. 2'!$C$6:$C$13,0),MATCH(E$5,'Workpaper No. 2'!$D$5:$V$5,0))*$D6</f>
        <v>61110346.48180718</v>
      </c>
      <c r="F6" s="16">
        <f>+INDEX('Workpaper No. 2'!$D$6:$V$13,MATCH($C6,'Workpaper No. 2'!$C$6:$C$13,0),MATCH(F$5,'Workpaper No. 2'!$D$5:$V$5,0))*$D$6</f>
        <v>2976865.7063023155</v>
      </c>
      <c r="G6" s="16">
        <f>+INDEX('Workpaper No. 2'!$D$6:$V$13,MATCH($C6,'Workpaper No. 2'!$C$6:$C$13,0),MATCH(G$5,'Workpaper No. 2'!$D$5:$V$5,0))*$D$6</f>
        <v>1688998.4477893829</v>
      </c>
      <c r="H6" s="16">
        <f>+INDEX('Workpaper No. 2'!$D$6:$V$13,MATCH($C6,'Workpaper No. 2'!$C$6:$C$13,0),MATCH(H$5,'Workpaper No. 2'!$D$5:$V$5,0))*$D$6</f>
        <v>11975.063404459217</v>
      </c>
      <c r="I6" s="16">
        <f>+INDEX('Workpaper No. 2'!$D$6:$V$13,MATCH($C6,'Workpaper No. 2'!$C$6:$C$13,0),MATCH(I$5,'Workpaper No. 2'!$D$5:$V$5,0))*$D$6</f>
        <v>23703681.516482629</v>
      </c>
      <c r="J6" s="16">
        <f>+INDEX('Workpaper No. 2'!$D$6:$V$13,MATCH($C6,'Workpaper No. 2'!$C$6:$C$13,0),MATCH(J$5,'Workpaper No. 2'!$D$5:$V$5,0))*$D$6</f>
        <v>4294912.289202719</v>
      </c>
      <c r="K6" s="16">
        <f>+INDEX('Workpaper No. 2'!$D$6:$V$13,MATCH($C6,'Workpaper No. 2'!$C$6:$C$13,0),MATCH(K$5,'Workpaper No. 2'!$D$5:$V$5,0))*$D$6</f>
        <v>137887.60014757491</v>
      </c>
      <c r="L6" s="16">
        <f>+INDEX('Workpaper No. 2'!$D$6:$V$13,MATCH($C6,'Workpaper No. 2'!$C$6:$C$13,0),MATCH(L$5,'Workpaper No. 2'!$D$5:$V$5,0))*$D$6</f>
        <v>12107774.665299665</v>
      </c>
      <c r="M6" s="16">
        <f>+INDEX('Workpaper No. 2'!$D$6:$V$13,MATCH($C6,'Workpaper No. 2'!$C$6:$C$13,0),MATCH(M$5,'Workpaper No. 2'!$D$5:$V$5,0))*$D$6</f>
        <v>17398005.7738907</v>
      </c>
      <c r="N6" s="16">
        <f>+INDEX('Workpaper No. 2'!$D$6:$V$13,MATCH($C6,'Workpaper No. 2'!$C$6:$C$13,0),MATCH(N$5,'Workpaper No. 2'!$D$5:$V$5,0))*$D$6</f>
        <v>107099.0267351475</v>
      </c>
      <c r="O6" s="16">
        <f>+INDEX('Workpaper No. 2'!$D$6:$V$13,MATCH($C6,'Workpaper No. 2'!$C$6:$C$13,0),MATCH(O$5,'Workpaper No. 2'!$D$5:$V$5,0))*$D$6</f>
        <v>341688.23391572008</v>
      </c>
      <c r="P6" s="16">
        <f>+INDEX('Workpaper No. 2'!$D$6:$V$13,MATCH($C6,'Workpaper No. 2'!$C$6:$C$13,0),MATCH(P$5,'Workpaper No. 2'!$D$5:$V$5,0))*$D$6</f>
        <v>33745.644822823961</v>
      </c>
      <c r="Q6" s="16">
        <f>+INDEX('Workpaper No. 2'!$D$6:$V$13,MATCH($C6,'Workpaper No. 2'!$C$6:$C$13,0),MATCH(Q$5,'Workpaper No. 2'!$D$5:$V$5,0))*$D$6</f>
        <v>2860678.0848186975</v>
      </c>
      <c r="R6" s="16">
        <f>+INDEX('Workpaper No. 2'!$D$6:$V$13,MATCH($C6,'Workpaper No. 2'!$C$6:$C$13,0),MATCH(R$5,'Workpaper No. 2'!$D$5:$V$5,0))*$D$6</f>
        <v>841710.54601740337</v>
      </c>
      <c r="S6" s="16">
        <f>+INDEX('Workpaper No. 2'!$D$6:$V$13,MATCH($C6,'Workpaper No. 2'!$C$6:$C$13,0),MATCH(S$5,'Workpaper No. 2'!$D$5:$V$5,0))*$D$6</f>
        <v>830372.78383838315</v>
      </c>
      <c r="T6" s="16">
        <f>+INDEX('Workpaper No. 2'!$D$6:$V$13,MATCH($C6,'Workpaper No. 2'!$C$6:$C$13,0),MATCH(T$5,'Workpaper No. 2'!$D$5:$V$5,0))*$D$6</f>
        <v>648497.06883704208</v>
      </c>
      <c r="U6" s="32">
        <f>+INDEX('Workpaper No. 2'!$D$6:$V$13,MATCH($C6,'Workpaper No. 2'!$C$6:$C$13,0),MATCH(U$5,'Workpaper No. 2'!$D$5:$V$5,0))*$D$6</f>
        <v>0</v>
      </c>
      <c r="V6" s="16">
        <f>+INDEX('Workpaper No. 2'!$D$6:$V$13,MATCH($C6,'Workpaper No. 2'!$C$6:$C$13,0),MATCH(V$5,'Workpaper No. 2'!$D$5:$V$5,0))*$D$6</f>
        <v>627900.63172901771</v>
      </c>
    </row>
    <row r="7" spans="2:22" x14ac:dyDescent="0.25">
      <c r="B7" s="11" t="s">
        <v>104</v>
      </c>
      <c r="C7" s="18" t="str">
        <f>+'Workpaper No. 2'!C11</f>
        <v>DEPR</v>
      </c>
      <c r="D7" s="21">
        <f>+' Workpaper No. 1'!C62</f>
        <v>185236719.1836336</v>
      </c>
      <c r="E7" s="21">
        <f>+INDEX('Workpaper No. 2'!$D$6:$V$13,MATCH($C7,'Workpaper No. 2'!$C$6:$C$13,0),MATCH(E$5,'Workpaper No. 2'!$D$5:$V$5,0))*$D7</f>
        <v>87604621.962219834</v>
      </c>
      <c r="F7" s="21">
        <f>+INDEX('Workpaper No. 2'!$D$6:$V$13,MATCH($C7,'Workpaper No. 2'!$C$6:$C$13,0),MATCH(F$5,'Workpaper No. 2'!$D$5:$V$5,0))*$D7</f>
        <v>4100741.2899569715</v>
      </c>
      <c r="G7" s="21">
        <f>+INDEX('Workpaper No. 2'!$D$6:$V$13,MATCH($C7,'Workpaper No. 2'!$C$6:$C$13,0),MATCH(G$5,'Workpaper No. 2'!$D$5:$V$5,0))*$D7</f>
        <v>2492257.0843495</v>
      </c>
      <c r="H7" s="21">
        <f>+INDEX('Workpaper No. 2'!$D$6:$V$13,MATCH($C7,'Workpaper No. 2'!$C$6:$C$13,0),MATCH(H$5,'Workpaper No. 2'!$D$5:$V$5,0))*$D7</f>
        <v>15393.203978372352</v>
      </c>
      <c r="I7" s="21">
        <f>+INDEX('Workpaper No. 2'!$D$6:$V$13,MATCH($C7,'Workpaper No. 2'!$C$6:$C$13,0),MATCH(I$5,'Workpaper No. 2'!$D$5:$V$5,0))*$D7</f>
        <v>34103609.983292937</v>
      </c>
      <c r="J7" s="21">
        <f>+INDEX('Workpaper No. 2'!$D$6:$V$13,MATCH($C7,'Workpaper No. 2'!$C$6:$C$13,0),MATCH(J$5,'Workpaper No. 2'!$D$5:$V$5,0))*$D7</f>
        <v>6177528.0856516901</v>
      </c>
      <c r="K7" s="21">
        <f>+INDEX('Workpaper No. 2'!$D$6:$V$13,MATCH($C7,'Workpaper No. 2'!$C$6:$C$13,0),MATCH(K$5,'Workpaper No. 2'!$D$5:$V$5,0))*$D7</f>
        <v>61485.548157396086</v>
      </c>
      <c r="L7" s="21">
        <f>+INDEX('Workpaper No. 2'!$D$6:$V$13,MATCH($C7,'Workpaper No. 2'!$C$6:$C$13,0),MATCH(L$5,'Workpaper No. 2'!$D$5:$V$5,0))*$D7</f>
        <v>17734656.110702112</v>
      </c>
      <c r="M7" s="21">
        <f>+INDEX('Workpaper No. 2'!$D$6:$V$13,MATCH($C7,'Workpaper No. 2'!$C$6:$C$13,0),MATCH(M$5,'Workpaper No. 2'!$D$5:$V$5,0))*$D7</f>
        <v>24163423.669240732</v>
      </c>
      <c r="N7" s="21">
        <f>+INDEX('Workpaper No. 2'!$D$6:$V$13,MATCH($C7,'Workpaper No. 2'!$C$6:$C$13,0),MATCH(N$5,'Workpaper No. 2'!$D$5:$V$5,0))*$D7</f>
        <v>148902.49486205316</v>
      </c>
      <c r="O7" s="21">
        <f>+INDEX('Workpaper No. 2'!$D$6:$V$13,MATCH($C7,'Workpaper No. 2'!$C$6:$C$13,0),MATCH(O$5,'Workpaper No. 2'!$D$5:$V$5,0))*$D7</f>
        <v>493558.61833437375</v>
      </c>
      <c r="P7" s="21">
        <f>+INDEX('Workpaper No. 2'!$D$6:$V$13,MATCH($C7,'Workpaper No. 2'!$C$6:$C$13,0),MATCH(P$5,'Workpaper No. 2'!$D$5:$V$5,0))*$D7</f>
        <v>48925.903076149327</v>
      </c>
      <c r="Q7" s="21">
        <f>+INDEX('Workpaper No. 2'!$D$6:$V$13,MATCH($C7,'Workpaper No. 2'!$C$6:$C$13,0),MATCH(Q$5,'Workpaper No. 2'!$D$5:$V$5,0))*$D7</f>
        <v>3865277.8210898661</v>
      </c>
      <c r="R7" s="21">
        <f>+INDEX('Workpaper No. 2'!$D$6:$V$13,MATCH($C7,'Workpaper No. 2'!$C$6:$C$13,0),MATCH(R$5,'Workpaper No. 2'!$D$5:$V$5,0))*$D7</f>
        <v>1226786.2408759352</v>
      </c>
      <c r="S7" s="21">
        <f>+INDEX('Workpaper No. 2'!$D$6:$V$13,MATCH($C7,'Workpaper No. 2'!$C$6:$C$13,0),MATCH(S$5,'Workpaper No. 2'!$D$5:$V$5,0))*$D7</f>
        <v>1291036.0209095015</v>
      </c>
      <c r="T7" s="21">
        <f>+INDEX('Workpaper No. 2'!$D$6:$V$13,MATCH($C7,'Workpaper No. 2'!$C$6:$C$13,0),MATCH(T$5,'Workpaper No. 2'!$D$5:$V$5,0))*$D7</f>
        <v>913705.26199011679</v>
      </c>
      <c r="U7" s="21">
        <f>+INDEX('Workpaper No. 2'!$D$6:$V$13,MATCH($C7,'Workpaper No. 2'!$C$6:$C$13,0),MATCH(U$5,'Workpaper No. 2'!$D$5:$V$5,0))*$D7</f>
        <v>0</v>
      </c>
      <c r="V7" s="21">
        <f>+INDEX('Workpaper No. 2'!$D$6:$V$13,MATCH($C7,'Workpaper No. 2'!$C$6:$C$13,0),MATCH(V$5,'Workpaper No. 2'!$D$5:$V$5,0))*$D7</f>
        <v>794809.88494605094</v>
      </c>
    </row>
    <row r="8" spans="2:22" s="29" customFormat="1" x14ac:dyDescent="0.25">
      <c r="B8" s="26" t="s">
        <v>105</v>
      </c>
      <c r="C8" s="27" t="str">
        <f>+'Workpaper No. 2'!C13</f>
        <v>ALTP</v>
      </c>
      <c r="D8" s="28">
        <f>+' Workpaper No. 1'!C68</f>
        <v>9601128.1438118611</v>
      </c>
      <c r="E8" s="28">
        <f>+INDEX('Workpaper No. 2'!$D$6:$V$13,MATCH($C8,'Workpaper No. 2'!$C$6:$C$13,0),MATCH(E$5,'Workpaper No. 2'!$D$5:$V$5,0))*$D8</f>
        <v>4303438.6683800509</v>
      </c>
      <c r="F8" s="28">
        <f>+INDEX('Workpaper No. 2'!$D$6:$V$13,MATCH($C8,'Workpaper No. 2'!$C$6:$C$13,0),MATCH(F$5,'Workpaper No. 2'!$D$5:$V$5,0))*$D8</f>
        <v>177371.39904435299</v>
      </c>
      <c r="G8" s="28">
        <f>+INDEX('Workpaper No. 2'!$D$6:$V$13,MATCH($C8,'Workpaper No. 2'!$C$6:$C$13,0),MATCH(G$5,'Workpaper No. 2'!$D$5:$V$5,0))*$D8</f>
        <v>87539.960968633444</v>
      </c>
      <c r="H8" s="28">
        <f>+INDEX('Workpaper No. 2'!$D$6:$V$13,MATCH($C8,'Workpaper No. 2'!$C$6:$C$13,0),MATCH(H$5,'Workpaper No. 2'!$D$5:$V$5,0))*$D8</f>
        <v>428.63318703460112</v>
      </c>
      <c r="I8" s="28">
        <f>+INDEX('Workpaper No. 2'!$D$6:$V$13,MATCH($C8,'Workpaper No. 2'!$C$6:$C$13,0),MATCH(I$5,'Workpaper No. 2'!$D$5:$V$5,0))*$D8</f>
        <v>1866131.0144058275</v>
      </c>
      <c r="J8" s="28">
        <f>+INDEX('Workpaper No. 2'!$D$6:$V$13,MATCH($C8,'Workpaper No. 2'!$C$6:$C$13,0),MATCH(J$5,'Workpaper No. 2'!$D$5:$V$5,0))*$D8</f>
        <v>338640.25283761899</v>
      </c>
      <c r="K8" s="28">
        <f>+INDEX('Workpaper No. 2'!$D$6:$V$13,MATCH($C8,'Workpaper No. 2'!$C$6:$C$13,0),MATCH(K$5,'Workpaper No. 2'!$D$5:$V$5,0))*$D8</f>
        <v>1286.6351314306951</v>
      </c>
      <c r="L8" s="28">
        <f>+INDEX('Workpaper No. 2'!$D$6:$V$13,MATCH($C8,'Workpaper No. 2'!$C$6:$C$13,0),MATCH(L$5,'Workpaper No. 2'!$D$5:$V$5,0))*$D8</f>
        <v>1091276.7649039177</v>
      </c>
      <c r="M8" s="28">
        <f>+INDEX('Workpaper No. 2'!$D$6:$V$13,MATCH($C8,'Workpaper No. 2'!$C$6:$C$13,0),MATCH(M$5,'Workpaper No. 2'!$D$5:$V$5,0))*$D8</f>
        <v>1138781.1376841732</v>
      </c>
      <c r="N8" s="28">
        <f>+INDEX('Workpaper No. 2'!$D$6:$V$13,MATCH($C8,'Workpaper No. 2'!$C$6:$C$13,0),MATCH(N$5,'Workpaper No. 2'!$D$5:$V$5,0))*$D8</f>
        <v>7238.9381062489883</v>
      </c>
      <c r="O8" s="28">
        <f>+INDEX('Workpaper No. 2'!$D$6:$V$13,MATCH($C8,'Workpaper No. 2'!$C$6:$C$13,0),MATCH(O$5,'Workpaper No. 2'!$D$5:$V$5,0))*$D8</f>
        <v>12582.765664431565</v>
      </c>
      <c r="P8" s="28">
        <f>+INDEX('Workpaper No. 2'!$D$6:$V$13,MATCH($C8,'Workpaper No. 2'!$C$6:$C$13,0),MATCH(P$5,'Workpaper No. 2'!$D$5:$V$5,0))*$D8</f>
        <v>1679.3032915825138</v>
      </c>
      <c r="Q8" s="28">
        <f>+INDEX('Workpaper No. 2'!$D$6:$V$13,MATCH($C8,'Workpaper No. 2'!$C$6:$C$13,0),MATCH(Q$5,'Workpaper No. 2'!$D$5:$V$5,0))*$D8</f>
        <v>279610.61074957979</v>
      </c>
      <c r="R8" s="28">
        <f>+INDEX('Workpaper No. 2'!$D$6:$V$13,MATCH($C8,'Workpaper No. 2'!$C$6:$C$13,0),MATCH(R$5,'Workpaper No. 2'!$D$5:$V$5,0))*$D8</f>
        <v>77157.646001255256</v>
      </c>
      <c r="S8" s="28">
        <f>+INDEX('Workpaper No. 2'!$D$6:$V$13,MATCH($C8,'Workpaper No. 2'!$C$6:$C$13,0),MATCH(S$5,'Workpaper No. 2'!$D$5:$V$5,0))*$D8</f>
        <v>96480.275230149418</v>
      </c>
      <c r="T8" s="28">
        <f>+INDEX('Workpaper No. 2'!$D$6:$V$13,MATCH($C8,'Workpaper No. 2'!$C$6:$C$13,0),MATCH(T$5,'Workpaper No. 2'!$D$5:$V$5,0))*$D8</f>
        <v>66302.919193554146</v>
      </c>
      <c r="U8" s="28">
        <f>+INDEX('Workpaper No. 2'!$D$6:$V$13,MATCH($C8,'Workpaper No. 2'!$C$6:$C$13,0),MATCH(U$5,'Workpaper No. 2'!$D$5:$V$5,0))*$D8</f>
        <v>0</v>
      </c>
      <c r="V8" s="28">
        <f>+INDEX('Workpaper No. 2'!$D$6:$V$13,MATCH($C8,'Workpaper No. 2'!$C$6:$C$13,0),MATCH(V$5,'Workpaper No. 2'!$D$5:$V$5,0))*$D8</f>
        <v>55181.219032020257</v>
      </c>
    </row>
    <row r="9" spans="2:22" x14ac:dyDescent="0.25">
      <c r="B9" s="23" t="s">
        <v>114</v>
      </c>
      <c r="C9" s="22"/>
      <c r="D9" s="24">
        <f>+SUM(D6:D8)</f>
        <v>324559986.89248627</v>
      </c>
      <c r="E9" s="24">
        <f t="shared" ref="E9:V9" si="0">+SUM(E6:E8)</f>
        <v>153018407.11240706</v>
      </c>
      <c r="F9" s="24">
        <f t="shared" si="0"/>
        <v>7254978.3953036396</v>
      </c>
      <c r="G9" s="24">
        <f t="shared" si="0"/>
        <v>4268795.4931075163</v>
      </c>
      <c r="H9" s="24">
        <f t="shared" si="0"/>
        <v>27796.900569866168</v>
      </c>
      <c r="I9" s="24">
        <f t="shared" si="0"/>
        <v>59673422.51418139</v>
      </c>
      <c r="J9" s="24">
        <f t="shared" si="0"/>
        <v>10811080.627692027</v>
      </c>
      <c r="K9" s="24">
        <f t="shared" si="0"/>
        <v>200659.78343640169</v>
      </c>
      <c r="L9" s="24">
        <f t="shared" si="0"/>
        <v>30933707.540905695</v>
      </c>
      <c r="M9" s="24">
        <f t="shared" si="0"/>
        <v>42700210.580815606</v>
      </c>
      <c r="N9" s="24">
        <f t="shared" si="0"/>
        <v>263240.45970344963</v>
      </c>
      <c r="O9" s="24">
        <f t="shared" si="0"/>
        <v>847829.61791452544</v>
      </c>
      <c r="P9" s="24">
        <f t="shared" si="0"/>
        <v>84350.851190555797</v>
      </c>
      <c r="Q9" s="24">
        <f t="shared" si="0"/>
        <v>7005566.5166581441</v>
      </c>
      <c r="R9" s="24">
        <f t="shared" si="0"/>
        <v>2145654.4328945936</v>
      </c>
      <c r="S9" s="24">
        <f t="shared" si="0"/>
        <v>2217889.0799780339</v>
      </c>
      <c r="T9" s="24">
        <f t="shared" si="0"/>
        <v>1628505.2500207131</v>
      </c>
      <c r="U9" s="33">
        <f t="shared" si="0"/>
        <v>0</v>
      </c>
      <c r="V9" s="25">
        <f t="shared" si="0"/>
        <v>1477891.7357070888</v>
      </c>
    </row>
    <row r="10" spans="2:22" x14ac:dyDescent="0.25">
      <c r="B10" s="11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2:22" ht="16.5" x14ac:dyDescent="0.35">
      <c r="B11" s="11" t="s">
        <v>112</v>
      </c>
      <c r="D11" s="35">
        <f>+SUM(E11:V11)</f>
        <v>15451409933.958406</v>
      </c>
      <c r="E11" s="35">
        <v>5615604402.3500414</v>
      </c>
      <c r="F11" s="35">
        <v>250351172.98874581</v>
      </c>
      <c r="G11" s="35">
        <v>139846138.98252159</v>
      </c>
      <c r="H11" s="35">
        <v>699022.69613366947</v>
      </c>
      <c r="I11" s="35">
        <v>3405141928.4138246</v>
      </c>
      <c r="J11" s="35">
        <v>658101374.29108238</v>
      </c>
      <c r="K11" s="35">
        <v>1937297.87</v>
      </c>
      <c r="L11" s="35">
        <v>2196091802.4958239</v>
      </c>
      <c r="M11" s="35">
        <v>1770164054.5588167</v>
      </c>
      <c r="N11" s="35">
        <v>14484473</v>
      </c>
      <c r="O11" s="35">
        <v>20419614.209999997</v>
      </c>
      <c r="P11" s="35">
        <v>3056155</v>
      </c>
      <c r="Q11" s="35">
        <v>635708728.05066705</v>
      </c>
      <c r="R11" s="35">
        <v>211750000.00000003</v>
      </c>
      <c r="S11" s="35">
        <v>240999999.99999997</v>
      </c>
      <c r="T11" s="35">
        <v>155000000</v>
      </c>
      <c r="U11" s="35">
        <v>0</v>
      </c>
      <c r="V11" s="35">
        <v>132053769.05075108</v>
      </c>
    </row>
    <row r="12" spans="2:22" x14ac:dyDescent="0.25">
      <c r="B12" s="19" t="s">
        <v>113</v>
      </c>
      <c r="C12" s="20"/>
      <c r="D12" s="30">
        <f>+D9/D11</f>
        <v>2.1005202002904802E-2</v>
      </c>
      <c r="E12" s="30">
        <f t="shared" ref="E12:V12" si="1">+E9/E11</f>
        <v>2.7248786799933998E-2</v>
      </c>
      <c r="F12" s="30">
        <f t="shared" si="1"/>
        <v>2.8979206722669428E-2</v>
      </c>
      <c r="G12" s="30">
        <f t="shared" si="1"/>
        <v>3.0524943514107627E-2</v>
      </c>
      <c r="H12" s="30">
        <f t="shared" si="1"/>
        <v>3.976537632270348E-2</v>
      </c>
      <c r="I12" s="30">
        <f t="shared" si="1"/>
        <v>1.7524503755994198E-2</v>
      </c>
      <c r="J12" s="30">
        <f t="shared" si="1"/>
        <v>1.6427682800902673E-2</v>
      </c>
      <c r="K12" s="30">
        <f t="shared" si="1"/>
        <v>0.10357714554055732</v>
      </c>
      <c r="L12" s="30">
        <f t="shared" si="1"/>
        <v>1.4085798920495957E-2</v>
      </c>
      <c r="M12" s="30">
        <f t="shared" si="1"/>
        <v>2.4122176964811268E-2</v>
      </c>
      <c r="N12" s="30">
        <f t="shared" si="1"/>
        <v>1.8173975656791214E-2</v>
      </c>
      <c r="O12" s="30">
        <f t="shared" si="1"/>
        <v>4.1520354361020299E-2</v>
      </c>
      <c r="P12" s="30">
        <f t="shared" si="1"/>
        <v>2.7600318436255947E-2</v>
      </c>
      <c r="Q12" s="30">
        <f t="shared" si="1"/>
        <v>1.1020088615331687E-2</v>
      </c>
      <c r="R12" s="30">
        <f t="shared" si="1"/>
        <v>1.0132960722052388E-2</v>
      </c>
      <c r="S12" s="30">
        <f t="shared" si="1"/>
        <v>9.202859253020888E-3</v>
      </c>
      <c r="T12" s="30">
        <f t="shared" si="1"/>
        <v>1.05064854840046E-2</v>
      </c>
      <c r="U12" s="34">
        <v>0</v>
      </c>
      <c r="V12" s="31">
        <f t="shared" si="1"/>
        <v>1.1191590715893188E-2</v>
      </c>
    </row>
  </sheetData>
  <conditionalFormatting sqref="C6:C10">
    <cfRule type="containsText" dxfId="15" priority="3" operator="containsText" text="MISSING">
      <formula>NOT(ISERROR(SEARCH("MISSING",C6)))</formula>
    </cfRule>
    <cfRule type="notContainsBlanks" dxfId="14" priority="4">
      <formula>LEN(TRIM(C6))&gt;0</formula>
    </cfRule>
  </conditionalFormatting>
  <conditionalFormatting sqref="C6:C10">
    <cfRule type="expression" dxfId="13" priority="1">
      <formula>$D6="Total Oper &amp; Maint Expenses"</formula>
    </cfRule>
    <cfRule type="expression" dxfId="12" priority="2">
      <formula>OR($D6="Total Customer Accounting Expenses",$D6="Total Cust Serv &amp; Informatn Expenses",$D6="Total Adm &amp; Gen Operation")</formula>
    </cfRule>
  </conditionalFormatting>
  <pageMargins left="0.7" right="0.7" top="0.75" bottom="0.75" header="0.3" footer="0.3"/>
  <pageSetup scale="60" orientation="landscape" r:id="rId1"/>
  <headerFooter>
    <oddFooter>&amp;RExhibit No. 1
Case No. IPC-E-25-16
T. Tatum, IPC
&amp;P of &amp;N</oddFooter>
  </headerFooter>
  <colBreaks count="1" manualBreakCount="1">
    <brk id="13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A3634-E27C-43DB-966A-0963F5C3E4E2}">
  <dimension ref="A1:C73"/>
  <sheetViews>
    <sheetView zoomScale="115" zoomScaleNormal="115" workbookViewId="0">
      <selection activeCell="B27" sqref="B27"/>
    </sheetView>
  </sheetViews>
  <sheetFormatPr defaultRowHeight="15" x14ac:dyDescent="0.25"/>
  <cols>
    <col min="2" max="2" width="49.28515625" customWidth="1"/>
    <col min="3" max="3" width="17.42578125" bestFit="1" customWidth="1"/>
  </cols>
  <sheetData>
    <row r="1" spans="1:3" x14ac:dyDescent="0.25">
      <c r="A1" s="3" t="s">
        <v>58</v>
      </c>
      <c r="B1" t="s">
        <v>118</v>
      </c>
      <c r="C1" s="1">
        <v>15451409933.832756</v>
      </c>
    </row>
    <row r="2" spans="1:3" x14ac:dyDescent="0.25">
      <c r="A2" s="3"/>
      <c r="C2" s="1"/>
    </row>
    <row r="3" spans="1:3" x14ac:dyDescent="0.25">
      <c r="A3" s="3"/>
      <c r="C3" s="7" t="s">
        <v>56</v>
      </c>
    </row>
    <row r="4" spans="1:3" x14ac:dyDescent="0.25">
      <c r="C4" s="4" t="s">
        <v>55</v>
      </c>
    </row>
    <row r="5" spans="1:3" x14ac:dyDescent="0.25">
      <c r="A5" s="3" t="s">
        <v>59</v>
      </c>
      <c r="C5" s="6">
        <v>129722139.56504081</v>
      </c>
    </row>
    <row r="7" spans="1:3" x14ac:dyDescent="0.25">
      <c r="A7" s="3" t="s">
        <v>57</v>
      </c>
    </row>
    <row r="8" spans="1:3" x14ac:dyDescent="0.25">
      <c r="A8" t="s">
        <v>0</v>
      </c>
      <c r="C8" s="2" t="s">
        <v>56</v>
      </c>
    </row>
    <row r="9" spans="1:3" x14ac:dyDescent="0.25">
      <c r="A9" t="s">
        <v>2</v>
      </c>
      <c r="C9" s="4" t="s">
        <v>55</v>
      </c>
    </row>
    <row r="10" spans="1:3" x14ac:dyDescent="0.25">
      <c r="A10" t="s">
        <v>3</v>
      </c>
      <c r="C10" s="1">
        <v>11218839.405271681</v>
      </c>
    </row>
    <row r="11" spans="1:3" x14ac:dyDescent="0.25">
      <c r="A11" t="s">
        <v>4</v>
      </c>
      <c r="C11" s="1">
        <v>27525277.374676529</v>
      </c>
    </row>
    <row r="12" spans="1:3" x14ac:dyDescent="0.25">
      <c r="A12" t="s">
        <v>5</v>
      </c>
      <c r="C12" s="1">
        <v>11796512.017305067</v>
      </c>
    </row>
    <row r="13" spans="1:3" x14ac:dyDescent="0.25">
      <c r="A13" t="s">
        <v>6</v>
      </c>
      <c r="C13" s="5">
        <v>7686445.7342113573</v>
      </c>
    </row>
    <row r="14" spans="1:3" x14ac:dyDescent="0.25">
      <c r="A14" t="s">
        <v>1</v>
      </c>
      <c r="B14" t="s">
        <v>7</v>
      </c>
      <c r="C14" s="1">
        <f>SUM(C10:C13)</f>
        <v>58227074.531464636</v>
      </c>
    </row>
    <row r="15" spans="1:3" x14ac:dyDescent="0.25">
      <c r="A15" t="s">
        <v>1</v>
      </c>
      <c r="B15" t="s">
        <v>1</v>
      </c>
      <c r="C15" s="1"/>
    </row>
    <row r="16" spans="1:3" x14ac:dyDescent="0.25">
      <c r="A16" t="s">
        <v>8</v>
      </c>
      <c r="C16" s="1"/>
    </row>
    <row r="17" spans="1:3" x14ac:dyDescent="0.25">
      <c r="A17" t="s">
        <v>9</v>
      </c>
      <c r="C17" s="1">
        <v>484268.18311764096</v>
      </c>
    </row>
    <row r="18" spans="1:3" x14ac:dyDescent="0.25">
      <c r="A18" t="s">
        <v>10</v>
      </c>
      <c r="C18" s="1">
        <v>2396988.1200413145</v>
      </c>
    </row>
    <row r="19" spans="1:3" x14ac:dyDescent="0.25">
      <c r="A19" t="s">
        <v>11</v>
      </c>
      <c r="C19" s="1">
        <v>11359186.068528131</v>
      </c>
    </row>
    <row r="20" spans="1:3" x14ac:dyDescent="0.25">
      <c r="A20" t="s">
        <v>12</v>
      </c>
      <c r="C20" s="1">
        <v>3134131.7472244506</v>
      </c>
    </row>
    <row r="21" spans="1:3" x14ac:dyDescent="0.25">
      <c r="A21" t="s">
        <v>13</v>
      </c>
      <c r="C21" s="1">
        <v>7060674.5399160003</v>
      </c>
    </row>
    <row r="22" spans="1:3" x14ac:dyDescent="0.25">
      <c r="A22" t="s">
        <v>14</v>
      </c>
      <c r="C22" s="1">
        <v>4667593.3545837756</v>
      </c>
    </row>
    <row r="23" spans="1:3" x14ac:dyDescent="0.25">
      <c r="A23" t="s">
        <v>15</v>
      </c>
      <c r="C23" s="5">
        <v>2735.7202699048757</v>
      </c>
    </row>
    <row r="24" spans="1:3" x14ac:dyDescent="0.25">
      <c r="A24" t="s">
        <v>1</v>
      </c>
      <c r="B24" t="s">
        <v>16</v>
      </c>
      <c r="C24" s="1">
        <f>SUM(C17:C23)</f>
        <v>29105577.733681217</v>
      </c>
    </row>
    <row r="25" spans="1:3" x14ac:dyDescent="0.25">
      <c r="A25" t="s">
        <v>1</v>
      </c>
      <c r="B25" t="s">
        <v>1</v>
      </c>
      <c r="C25" s="1"/>
    </row>
    <row r="26" spans="1:3" x14ac:dyDescent="0.25">
      <c r="A26" t="s">
        <v>17</v>
      </c>
      <c r="C26" s="1"/>
    </row>
    <row r="27" spans="1:3" x14ac:dyDescent="0.25">
      <c r="A27" t="s">
        <v>18</v>
      </c>
      <c r="C27" s="1">
        <v>27999.11405409213</v>
      </c>
    </row>
    <row r="28" spans="1:3" x14ac:dyDescent="0.25">
      <c r="A28" t="s">
        <v>19</v>
      </c>
      <c r="C28" s="1">
        <v>1548512.9481861906</v>
      </c>
    </row>
    <row r="29" spans="1:3" x14ac:dyDescent="0.25">
      <c r="A29" t="s">
        <v>20</v>
      </c>
      <c r="C29" s="1">
        <v>7113363.8710628012</v>
      </c>
    </row>
    <row r="30" spans="1:3" x14ac:dyDescent="0.25">
      <c r="A30" t="s">
        <v>21</v>
      </c>
      <c r="C30" s="1">
        <v>0</v>
      </c>
    </row>
    <row r="31" spans="1:3" x14ac:dyDescent="0.25">
      <c r="A31" t="s">
        <v>22</v>
      </c>
      <c r="C31" s="1">
        <v>7067969.0589284925</v>
      </c>
    </row>
    <row r="32" spans="1:3" x14ac:dyDescent="0.25">
      <c r="A32" t="s">
        <v>23</v>
      </c>
      <c r="C32" s="1">
        <v>3845402.4006278077</v>
      </c>
    </row>
    <row r="33" spans="1:3" x14ac:dyDescent="0.25">
      <c r="A33" t="s">
        <v>24</v>
      </c>
      <c r="C33" s="1">
        <v>1506734.0093646378</v>
      </c>
    </row>
    <row r="34" spans="1:3" x14ac:dyDescent="0.25">
      <c r="A34" t="s">
        <v>25</v>
      </c>
      <c r="C34" s="1">
        <v>8936096.5532984249</v>
      </c>
    </row>
    <row r="35" spans="1:3" x14ac:dyDescent="0.25">
      <c r="A35" t="s">
        <v>26</v>
      </c>
      <c r="C35" s="1">
        <v>15876195.830876755</v>
      </c>
    </row>
    <row r="36" spans="1:3" x14ac:dyDescent="0.25">
      <c r="A36" t="s">
        <v>27</v>
      </c>
      <c r="C36" s="1">
        <v>1212270.8902498828</v>
      </c>
    </row>
    <row r="37" spans="1:3" x14ac:dyDescent="0.25">
      <c r="A37" t="s">
        <v>28</v>
      </c>
      <c r="C37" s="1">
        <v>6406442.98683808</v>
      </c>
    </row>
    <row r="38" spans="1:3" x14ac:dyDescent="0.25">
      <c r="A38" t="s">
        <v>29</v>
      </c>
      <c r="C38" s="1">
        <v>217052.22299605436</v>
      </c>
    </row>
    <row r="39" spans="1:3" x14ac:dyDescent="0.25">
      <c r="A39" t="s">
        <v>30</v>
      </c>
      <c r="C39" s="5">
        <v>217483.86581663112</v>
      </c>
    </row>
    <row r="40" spans="1:3" x14ac:dyDescent="0.25">
      <c r="A40" t="s">
        <v>1</v>
      </c>
      <c r="B40" t="s">
        <v>31</v>
      </c>
      <c r="C40" s="1">
        <f>SUM(C27:C39)</f>
        <v>53975523.752299853</v>
      </c>
    </row>
    <row r="41" spans="1:3" x14ac:dyDescent="0.25">
      <c r="C41" s="1"/>
    </row>
    <row r="42" spans="1:3" x14ac:dyDescent="0.25">
      <c r="A42" t="s">
        <v>32</v>
      </c>
      <c r="C42" s="1"/>
    </row>
    <row r="43" spans="1:3" x14ac:dyDescent="0.25">
      <c r="A43" t="s">
        <v>33</v>
      </c>
      <c r="C43" s="5">
        <v>24699937.452655707</v>
      </c>
    </row>
    <row r="44" spans="1:3" x14ac:dyDescent="0.25">
      <c r="B44" t="s">
        <v>34</v>
      </c>
      <c r="C44" s="1">
        <f>SUM(C43)</f>
        <v>24699937.452655707</v>
      </c>
    </row>
    <row r="45" spans="1:3" x14ac:dyDescent="0.25">
      <c r="C45" s="1"/>
    </row>
    <row r="46" spans="1:3" x14ac:dyDescent="0.25">
      <c r="A46" t="s">
        <v>35</v>
      </c>
      <c r="C46" s="1"/>
    </row>
    <row r="47" spans="1:3" x14ac:dyDescent="0.25">
      <c r="A47" t="s">
        <v>36</v>
      </c>
      <c r="C47" s="1">
        <v>0</v>
      </c>
    </row>
    <row r="48" spans="1:3" x14ac:dyDescent="0.25">
      <c r="A48" t="s">
        <v>37</v>
      </c>
      <c r="C48" s="1">
        <v>4037967.9234137521</v>
      </c>
    </row>
    <row r="49" spans="1:3" x14ac:dyDescent="0.25">
      <c r="A49" t="s">
        <v>38</v>
      </c>
      <c r="C49" s="1">
        <v>6846991.9460545201</v>
      </c>
    </row>
    <row r="50" spans="1:3" x14ac:dyDescent="0.25">
      <c r="A50" t="s">
        <v>39</v>
      </c>
      <c r="C50" s="1">
        <v>69389.624888117149</v>
      </c>
    </row>
    <row r="51" spans="1:3" x14ac:dyDescent="0.25">
      <c r="A51" t="s">
        <v>40</v>
      </c>
      <c r="C51" s="1">
        <v>415296.61587935715</v>
      </c>
    </row>
    <row r="52" spans="1:3" x14ac:dyDescent="0.25">
      <c r="A52" t="s">
        <v>41</v>
      </c>
      <c r="C52" s="1">
        <v>853026.91050783137</v>
      </c>
    </row>
    <row r="53" spans="1:3" x14ac:dyDescent="0.25">
      <c r="A53" t="s">
        <v>42</v>
      </c>
      <c r="C53" s="1">
        <v>850949.2412397397</v>
      </c>
    </row>
    <row r="54" spans="1:3" x14ac:dyDescent="0.25">
      <c r="A54" t="s">
        <v>43</v>
      </c>
      <c r="C54" s="1">
        <v>0</v>
      </c>
    </row>
    <row r="55" spans="1:3" x14ac:dyDescent="0.25">
      <c r="A55" t="s">
        <v>44</v>
      </c>
      <c r="C55" s="1">
        <v>5612094.8032992603</v>
      </c>
    </row>
    <row r="56" spans="1:3" x14ac:dyDescent="0.25">
      <c r="A56" t="s">
        <v>45</v>
      </c>
      <c r="C56" s="5">
        <v>827094.66475372587</v>
      </c>
    </row>
    <row r="57" spans="1:3" x14ac:dyDescent="0.25">
      <c r="A57" t="s">
        <v>1</v>
      </c>
      <c r="B57" t="s">
        <v>46</v>
      </c>
      <c r="C57" s="1">
        <f>SUM(C47:C56)</f>
        <v>19512811.730036303</v>
      </c>
    </row>
    <row r="58" spans="1:3" x14ac:dyDescent="0.25">
      <c r="C58" s="1"/>
    </row>
    <row r="59" spans="1:3" x14ac:dyDescent="0.25">
      <c r="A59" t="s">
        <v>1</v>
      </c>
      <c r="B59" t="s">
        <v>47</v>
      </c>
      <c r="C59" s="1">
        <f>C14+C24+C40+C44+C57</f>
        <v>185520925.20013773</v>
      </c>
    </row>
    <row r="60" spans="1:3" x14ac:dyDescent="0.25">
      <c r="A60" t="s">
        <v>1</v>
      </c>
      <c r="B60" t="s">
        <v>1</v>
      </c>
      <c r="C60" s="1"/>
    </row>
    <row r="61" spans="1:3" x14ac:dyDescent="0.25">
      <c r="A61" t="s">
        <v>48</v>
      </c>
      <c r="C61" s="5">
        <v>-284206.0165041507</v>
      </c>
    </row>
    <row r="62" spans="1:3" x14ac:dyDescent="0.25">
      <c r="A62" t="s">
        <v>1</v>
      </c>
      <c r="B62" t="s">
        <v>47</v>
      </c>
      <c r="C62" s="1">
        <f>C59+C61</f>
        <v>185236719.1836336</v>
      </c>
    </row>
    <row r="63" spans="1:3" x14ac:dyDescent="0.25">
      <c r="A63" t="s">
        <v>1</v>
      </c>
      <c r="B63" t="s">
        <v>1</v>
      </c>
      <c r="C63" s="1"/>
    </row>
    <row r="64" spans="1:3" x14ac:dyDescent="0.25">
      <c r="A64" t="s">
        <v>49</v>
      </c>
      <c r="C64" s="1"/>
    </row>
    <row r="65" spans="1:3" x14ac:dyDescent="0.25">
      <c r="A65" t="s">
        <v>1</v>
      </c>
      <c r="B65" t="s">
        <v>50</v>
      </c>
      <c r="C65" s="1">
        <v>1681448.634900728</v>
      </c>
    </row>
    <row r="66" spans="1:3" x14ac:dyDescent="0.25">
      <c r="A66" t="s">
        <v>1</v>
      </c>
      <c r="B66" t="s">
        <v>51</v>
      </c>
      <c r="C66" s="1">
        <v>7919679.5089111337</v>
      </c>
    </row>
    <row r="67" spans="1:3" x14ac:dyDescent="0.25">
      <c r="A67" t="s">
        <v>1</v>
      </c>
      <c r="B67" t="s">
        <v>52</v>
      </c>
      <c r="C67" s="5">
        <v>0</v>
      </c>
    </row>
    <row r="68" spans="1:3" x14ac:dyDescent="0.25">
      <c r="A68" t="s">
        <v>1</v>
      </c>
      <c r="B68" t="s">
        <v>53</v>
      </c>
      <c r="C68" s="1">
        <f>SUM(C65:C67)</f>
        <v>9601128.1438118611</v>
      </c>
    </row>
    <row r="69" spans="1:3" x14ac:dyDescent="0.25">
      <c r="A69" t="s">
        <v>1</v>
      </c>
      <c r="B69" t="s">
        <v>1</v>
      </c>
      <c r="C69" s="1"/>
    </row>
    <row r="70" spans="1:3" x14ac:dyDescent="0.25">
      <c r="A70" t="s">
        <v>1</v>
      </c>
      <c r="B70" t="s">
        <v>54</v>
      </c>
      <c r="C70" s="1">
        <f>C68+C62</f>
        <v>194837847.32744545</v>
      </c>
    </row>
    <row r="71" spans="1:3" x14ac:dyDescent="0.25">
      <c r="C71" s="1"/>
    </row>
    <row r="72" spans="1:3" x14ac:dyDescent="0.25">
      <c r="B72" t="s">
        <v>60</v>
      </c>
      <c r="C72" s="8">
        <f>SUM(C70,C5)</f>
        <v>324559986.89248627</v>
      </c>
    </row>
    <row r="73" spans="1:3" x14ac:dyDescent="0.25">
      <c r="C73" s="9"/>
    </row>
  </sheetData>
  <pageMargins left="0.7" right="0.7" top="0.75" bottom="0.75" header="0.3" footer="0.3"/>
  <pageSetup scale="60" orientation="landscape" r:id="rId1"/>
  <headerFooter>
    <oddFooter>&amp;RExhibit No. 1
Case No. IPC-E-25-16
T. Tatum, IPC
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DDF4C-F3BA-4AC4-A185-25F5DB27CBF3}">
  <dimension ref="B1:V13"/>
  <sheetViews>
    <sheetView zoomScale="115" zoomScaleNormal="115" workbookViewId="0">
      <selection activeCell="F18" sqref="F18"/>
    </sheetView>
  </sheetViews>
  <sheetFormatPr defaultRowHeight="15" x14ac:dyDescent="0.25"/>
  <cols>
    <col min="1" max="1" width="1.7109375" customWidth="1"/>
    <col min="2" max="2" width="35.85546875" customWidth="1"/>
    <col min="3" max="22" width="14.28515625" customWidth="1"/>
  </cols>
  <sheetData>
    <row r="1" spans="2:22" x14ac:dyDescent="0.25">
      <c r="B1" s="10" t="s">
        <v>118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2:22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2:22" x14ac:dyDescent="0.25">
      <c r="B3" s="11"/>
      <c r="C3" s="12"/>
      <c r="D3" s="12"/>
      <c r="E3" s="12"/>
      <c r="F3" s="13" t="s">
        <v>61</v>
      </c>
      <c r="G3" s="12"/>
      <c r="H3" s="13" t="s">
        <v>61</v>
      </c>
      <c r="I3" s="13" t="s">
        <v>62</v>
      </c>
      <c r="J3" s="13" t="s">
        <v>63</v>
      </c>
      <c r="K3" s="12"/>
      <c r="L3" s="12"/>
      <c r="M3" s="13" t="s">
        <v>62</v>
      </c>
      <c r="N3" s="13" t="s">
        <v>64</v>
      </c>
      <c r="O3" s="13" t="s">
        <v>1</v>
      </c>
      <c r="P3" s="13" t="s">
        <v>65</v>
      </c>
      <c r="Q3" s="13" t="s">
        <v>1</v>
      </c>
      <c r="R3" s="13" t="s">
        <v>1</v>
      </c>
      <c r="S3" s="13" t="s">
        <v>1</v>
      </c>
      <c r="T3" s="13" t="s">
        <v>1</v>
      </c>
      <c r="U3" s="13" t="s">
        <v>1</v>
      </c>
      <c r="V3" s="13" t="s">
        <v>66</v>
      </c>
    </row>
    <row r="4" spans="2:22" x14ac:dyDescent="0.25">
      <c r="B4" s="11"/>
      <c r="C4" s="13" t="s">
        <v>67</v>
      </c>
      <c r="D4" s="13" t="s">
        <v>67</v>
      </c>
      <c r="E4" s="13" t="s">
        <v>68</v>
      </c>
      <c r="F4" s="13" t="s">
        <v>68</v>
      </c>
      <c r="G4" s="13" t="s">
        <v>69</v>
      </c>
      <c r="H4" s="13" t="s">
        <v>69</v>
      </c>
      <c r="I4" s="13" t="s">
        <v>70</v>
      </c>
      <c r="J4" s="13" t="s">
        <v>70</v>
      </c>
      <c r="K4" s="13" t="s">
        <v>71</v>
      </c>
      <c r="L4" s="13" t="s">
        <v>72</v>
      </c>
      <c r="M4" s="13" t="s">
        <v>73</v>
      </c>
      <c r="N4" s="13" t="s">
        <v>74</v>
      </c>
      <c r="O4" s="13" t="s">
        <v>75</v>
      </c>
      <c r="P4" s="13" t="s">
        <v>76</v>
      </c>
      <c r="Q4" s="13" t="s">
        <v>77</v>
      </c>
      <c r="R4" s="13" t="s">
        <v>78</v>
      </c>
      <c r="S4" s="13" t="s">
        <v>79</v>
      </c>
      <c r="T4" s="13" t="s">
        <v>80</v>
      </c>
      <c r="U4" s="13" t="s">
        <v>81</v>
      </c>
      <c r="V4" s="13" t="s">
        <v>82</v>
      </c>
    </row>
    <row r="5" spans="2:22" ht="16.5" x14ac:dyDescent="0.35">
      <c r="B5" s="14" t="s">
        <v>107</v>
      </c>
      <c r="C5" s="15" t="s">
        <v>83</v>
      </c>
      <c r="D5" s="15" t="s">
        <v>84</v>
      </c>
      <c r="E5" s="15" t="s">
        <v>85</v>
      </c>
      <c r="F5" s="15" t="s">
        <v>86</v>
      </c>
      <c r="G5" s="15" t="s">
        <v>87</v>
      </c>
      <c r="H5" s="15" t="s">
        <v>88</v>
      </c>
      <c r="I5" s="15" t="s">
        <v>89</v>
      </c>
      <c r="J5" s="15" t="s">
        <v>90</v>
      </c>
      <c r="K5" s="15" t="s">
        <v>91</v>
      </c>
      <c r="L5" s="15" t="s">
        <v>92</v>
      </c>
      <c r="M5" s="15" t="s">
        <v>93</v>
      </c>
      <c r="N5" s="15" t="s">
        <v>94</v>
      </c>
      <c r="O5" s="15" t="s">
        <v>95</v>
      </c>
      <c r="P5" s="15" t="s">
        <v>96</v>
      </c>
      <c r="Q5" s="15" t="s">
        <v>97</v>
      </c>
      <c r="R5" s="15" t="s">
        <v>98</v>
      </c>
      <c r="S5" s="15" t="s">
        <v>99</v>
      </c>
      <c r="T5" s="15" t="s">
        <v>100</v>
      </c>
      <c r="U5" s="15" t="s">
        <v>101</v>
      </c>
      <c r="V5" s="15" t="s">
        <v>102</v>
      </c>
    </row>
    <row r="6" spans="2:22" x14ac:dyDescent="0.25">
      <c r="B6" s="36" t="s">
        <v>115</v>
      </c>
      <c r="C6" s="11"/>
      <c r="D6" s="16">
        <f t="shared" ref="D6:D13" si="0">+SUM(E6:V6)</f>
        <v>7437450824.1729012</v>
      </c>
      <c r="E6" s="16">
        <v>3520590992.7086859</v>
      </c>
      <c r="F6" s="16">
        <v>169531531.0809018</v>
      </c>
      <c r="G6" s="16">
        <v>98222103.124077722</v>
      </c>
      <c r="H6" s="16">
        <v>672788.6625247011</v>
      </c>
      <c r="I6" s="16">
        <v>1358380789.8245902</v>
      </c>
      <c r="J6" s="16">
        <v>245902618.15702397</v>
      </c>
      <c r="K6" s="16">
        <v>6861834.6156389732</v>
      </c>
      <c r="L6" s="16">
        <v>697141202.38583076</v>
      </c>
      <c r="M6" s="16">
        <v>986485849.34842348</v>
      </c>
      <c r="N6" s="16">
        <v>6133426.6384022515</v>
      </c>
      <c r="O6" s="16">
        <v>17735429.257666472</v>
      </c>
      <c r="P6" s="16">
        <v>1932364.6056853724</v>
      </c>
      <c r="Q6" s="16">
        <v>159838746.37054518</v>
      </c>
      <c r="R6" s="16">
        <v>48309671.691780351</v>
      </c>
      <c r="S6" s="16">
        <v>48501048.656009637</v>
      </c>
      <c r="T6" s="16">
        <v>36688460.486322165</v>
      </c>
      <c r="U6" s="16">
        <v>0</v>
      </c>
      <c r="V6" s="16">
        <v>34521966.558791682</v>
      </c>
    </row>
    <row r="7" spans="2:22" ht="16.5" x14ac:dyDescent="0.35">
      <c r="B7" s="36" t="s">
        <v>116</v>
      </c>
      <c r="C7" s="11"/>
      <c r="D7" s="35">
        <f t="shared" si="0"/>
        <v>2172152569.4181418</v>
      </c>
      <c r="E7" s="35">
        <v>1040180156.4628814</v>
      </c>
      <c r="F7" s="35">
        <v>48703383.622124277</v>
      </c>
      <c r="G7" s="35">
        <v>29667262.683984078</v>
      </c>
      <c r="H7" s="35">
        <v>186732.22947872002</v>
      </c>
      <c r="I7" s="35">
        <v>396270903.73670179</v>
      </c>
      <c r="J7" s="35">
        <v>71576213.608897433</v>
      </c>
      <c r="K7" s="35">
        <v>1265108.0827302849</v>
      </c>
      <c r="L7" s="35">
        <v>205698145.49574348</v>
      </c>
      <c r="M7" s="35">
        <v>280317343.76692164</v>
      </c>
      <c r="N7" s="35">
        <v>1786379.0145710884</v>
      </c>
      <c r="O7" s="35">
        <v>3866628.8529010382</v>
      </c>
      <c r="P7" s="35">
        <v>562660.98079178028</v>
      </c>
      <c r="Q7" s="35">
        <v>43726543.951473638</v>
      </c>
      <c r="R7" s="35">
        <v>14145441.254214697</v>
      </c>
      <c r="S7" s="35">
        <v>14797007.200942904</v>
      </c>
      <c r="T7" s="35">
        <v>10366581.305095302</v>
      </c>
      <c r="U7" s="35">
        <v>0</v>
      </c>
      <c r="V7" s="35">
        <v>9036077.168688124</v>
      </c>
    </row>
    <row r="8" spans="2:22" x14ac:dyDescent="0.25">
      <c r="B8" s="37" t="s">
        <v>117</v>
      </c>
      <c r="C8" s="11"/>
      <c r="D8" s="16">
        <f t="shared" si="0"/>
        <v>5265298254.7547569</v>
      </c>
      <c r="E8" s="16">
        <f>+E6-E7</f>
        <v>2480410836.2458043</v>
      </c>
      <c r="F8" s="16">
        <f t="shared" ref="F8:V8" si="1">+F6-F7</f>
        <v>120828147.45877752</v>
      </c>
      <c r="G8" s="16">
        <f t="shared" si="1"/>
        <v>68554840.440093637</v>
      </c>
      <c r="H8" s="16">
        <f t="shared" si="1"/>
        <v>486056.4330459811</v>
      </c>
      <c r="I8" s="16">
        <f t="shared" si="1"/>
        <v>962109886.08788848</v>
      </c>
      <c r="J8" s="16">
        <f t="shared" si="1"/>
        <v>174326404.54812652</v>
      </c>
      <c r="K8" s="16">
        <f t="shared" si="1"/>
        <v>5596726.5329086883</v>
      </c>
      <c r="L8" s="16">
        <f t="shared" si="1"/>
        <v>491443056.89008725</v>
      </c>
      <c r="M8" s="16">
        <f t="shared" si="1"/>
        <v>706168505.58150184</v>
      </c>
      <c r="N8" s="16">
        <f t="shared" si="1"/>
        <v>4347047.6238311632</v>
      </c>
      <c r="O8" s="16">
        <f t="shared" si="1"/>
        <v>13868800.404765435</v>
      </c>
      <c r="P8" s="16">
        <f t="shared" si="1"/>
        <v>1369703.6248935922</v>
      </c>
      <c r="Q8" s="16">
        <f t="shared" si="1"/>
        <v>116112202.41907154</v>
      </c>
      <c r="R8" s="16">
        <f t="shared" si="1"/>
        <v>34164230.437565655</v>
      </c>
      <c r="S8" s="16">
        <f t="shared" si="1"/>
        <v>33704041.455066733</v>
      </c>
      <c r="T8" s="16">
        <f t="shared" si="1"/>
        <v>26321879.181226864</v>
      </c>
      <c r="U8" s="16">
        <f t="shared" si="1"/>
        <v>0</v>
      </c>
      <c r="V8" s="16">
        <f t="shared" si="1"/>
        <v>25485889.390103556</v>
      </c>
    </row>
    <row r="9" spans="2:22" x14ac:dyDescent="0.25">
      <c r="B9" s="36" t="s">
        <v>106</v>
      </c>
      <c r="C9" s="18" t="s">
        <v>109</v>
      </c>
      <c r="D9" s="17">
        <f t="shared" si="0"/>
        <v>1.0000000000000002</v>
      </c>
      <c r="E9" s="17">
        <f>+E8/$D$8</f>
        <v>0.47108648289883726</v>
      </c>
      <c r="F9" s="17">
        <f t="shared" ref="F9:V9" si="2">+F8/$D$8</f>
        <v>2.294801578422747E-2</v>
      </c>
      <c r="G9" s="17">
        <f t="shared" si="2"/>
        <v>1.3020124810249089E-2</v>
      </c>
      <c r="H9" s="17">
        <f t="shared" si="2"/>
        <v>9.2313181424633328E-5</v>
      </c>
      <c r="I9" s="17">
        <f t="shared" si="2"/>
        <v>0.18272656923452874</v>
      </c>
      <c r="J9" s="17">
        <f t="shared" si="2"/>
        <v>3.3108552661894018E-2</v>
      </c>
      <c r="K9" s="17">
        <f t="shared" si="2"/>
        <v>1.0629457747915116E-3</v>
      </c>
      <c r="L9" s="17">
        <f t="shared" si="2"/>
        <v>9.3336223915956931E-2</v>
      </c>
      <c r="M9" s="17">
        <f t="shared" si="2"/>
        <v>0.13411747472117194</v>
      </c>
      <c r="N9" s="17">
        <f t="shared" si="2"/>
        <v>8.2560330175135291E-4</v>
      </c>
      <c r="O9" s="17">
        <f t="shared" si="2"/>
        <v>2.6340009119600015E-3</v>
      </c>
      <c r="P9" s="17">
        <f t="shared" si="2"/>
        <v>2.6013789886578597E-4</v>
      </c>
      <c r="Q9" s="17">
        <f t="shared" si="2"/>
        <v>2.2052350465468499E-2</v>
      </c>
      <c r="R9" s="17">
        <f t="shared" si="2"/>
        <v>6.488565088732458E-3</v>
      </c>
      <c r="S9" s="17">
        <f t="shared" si="2"/>
        <v>6.4011647250240286E-3</v>
      </c>
      <c r="T9" s="17">
        <f t="shared" si="2"/>
        <v>4.9991240586337617E-3</v>
      </c>
      <c r="U9" s="17">
        <f t="shared" si="2"/>
        <v>0</v>
      </c>
      <c r="V9" s="17">
        <f t="shared" si="2"/>
        <v>4.8403505664828895E-3</v>
      </c>
    </row>
    <row r="10" spans="2:22" x14ac:dyDescent="0.25">
      <c r="B10" s="38" t="s">
        <v>108</v>
      </c>
      <c r="C10" s="11"/>
      <c r="D10" s="16">
        <f t="shared" si="0"/>
        <v>185236719.1836336</v>
      </c>
      <c r="E10" s="16">
        <v>87604621.962219834</v>
      </c>
      <c r="F10" s="16">
        <v>4100741.2899569715</v>
      </c>
      <c r="G10" s="16">
        <v>2492257.0843495</v>
      </c>
      <c r="H10" s="16">
        <v>15393.203978372352</v>
      </c>
      <c r="I10" s="16">
        <v>34103609.983292937</v>
      </c>
      <c r="J10" s="16">
        <v>6177528.0856516901</v>
      </c>
      <c r="K10" s="16">
        <v>61485.548157396086</v>
      </c>
      <c r="L10" s="16">
        <v>17734656.110702112</v>
      </c>
      <c r="M10" s="16">
        <v>24163423.669240735</v>
      </c>
      <c r="N10" s="16">
        <v>148902.49486205316</v>
      </c>
      <c r="O10" s="16">
        <v>493558.61833437375</v>
      </c>
      <c r="P10" s="16">
        <v>48925.903076149327</v>
      </c>
      <c r="Q10" s="16">
        <v>3865277.8210898661</v>
      </c>
      <c r="R10" s="16">
        <v>1226786.2408759352</v>
      </c>
      <c r="S10" s="16">
        <v>1291036.0209095015</v>
      </c>
      <c r="T10" s="16">
        <v>913705.26199011691</v>
      </c>
      <c r="U10" s="16">
        <v>0</v>
      </c>
      <c r="V10" s="16">
        <v>794809.88494605094</v>
      </c>
    </row>
    <row r="11" spans="2:22" x14ac:dyDescent="0.25">
      <c r="B11" s="38"/>
      <c r="C11" s="18" t="s">
        <v>110</v>
      </c>
      <c r="D11" s="17">
        <f t="shared" si="0"/>
        <v>0.99999999999999989</v>
      </c>
      <c r="E11" s="17">
        <f>+E10/$D$10</f>
        <v>0.47293334900502842</v>
      </c>
      <c r="F11" s="17">
        <f t="shared" ref="F11:V11" si="3">+F10/$D$10</f>
        <v>2.2137842367482875E-2</v>
      </c>
      <c r="G11" s="17">
        <f t="shared" si="3"/>
        <v>1.3454444104458643E-2</v>
      </c>
      <c r="H11" s="17">
        <f t="shared" si="3"/>
        <v>8.3100176067750197E-5</v>
      </c>
      <c r="I11" s="17">
        <f t="shared" si="3"/>
        <v>0.18410825960205263</v>
      </c>
      <c r="J11" s="17">
        <f t="shared" si="3"/>
        <v>3.3349371079756739E-2</v>
      </c>
      <c r="K11" s="17">
        <f t="shared" si="3"/>
        <v>3.3192958949160973E-4</v>
      </c>
      <c r="L11" s="17">
        <f t="shared" si="3"/>
        <v>9.5740499987591224E-2</v>
      </c>
      <c r="M11" s="17">
        <f t="shared" si="3"/>
        <v>0.13044618678052936</v>
      </c>
      <c r="N11" s="17">
        <f t="shared" si="3"/>
        <v>8.0384977405283965E-4</v>
      </c>
      <c r="O11" s="17">
        <f t="shared" si="3"/>
        <v>2.6644750593163261E-3</v>
      </c>
      <c r="P11" s="17">
        <f t="shared" si="3"/>
        <v>2.6412637457504768E-4</v>
      </c>
      <c r="Q11" s="17">
        <f t="shared" si="3"/>
        <v>2.0866693375507478E-2</v>
      </c>
      <c r="R11" s="17">
        <f t="shared" si="3"/>
        <v>6.6228026834127098E-3</v>
      </c>
      <c r="S11" s="17">
        <f t="shared" si="3"/>
        <v>6.9696549722932559E-3</v>
      </c>
      <c r="T11" s="17">
        <f t="shared" si="3"/>
        <v>4.9326357431558653E-3</v>
      </c>
      <c r="U11" s="17">
        <f t="shared" si="3"/>
        <v>0</v>
      </c>
      <c r="V11" s="17">
        <f t="shared" si="3"/>
        <v>4.2907793252271956E-3</v>
      </c>
    </row>
    <row r="12" spans="2:22" x14ac:dyDescent="0.25">
      <c r="B12" s="38" t="s">
        <v>105</v>
      </c>
      <c r="C12" s="11"/>
      <c r="D12" s="16">
        <f t="shared" si="0"/>
        <v>9601128.1438118611</v>
      </c>
      <c r="E12" s="16">
        <v>4303438.6683800509</v>
      </c>
      <c r="F12" s="16">
        <v>177371.39904435299</v>
      </c>
      <c r="G12" s="16">
        <v>87539.960968633444</v>
      </c>
      <c r="H12" s="16">
        <v>428.63318703460112</v>
      </c>
      <c r="I12" s="16">
        <v>1866131.0144058275</v>
      </c>
      <c r="J12" s="16">
        <v>338640.25283761899</v>
      </c>
      <c r="K12" s="16">
        <v>1286.6351314306951</v>
      </c>
      <c r="L12" s="16">
        <v>1091276.7649039177</v>
      </c>
      <c r="M12" s="16">
        <v>1138781.1376841732</v>
      </c>
      <c r="N12" s="16">
        <v>7238.9381062489883</v>
      </c>
      <c r="O12" s="16">
        <v>12582.765664431565</v>
      </c>
      <c r="P12" s="16">
        <v>1679.3032915825138</v>
      </c>
      <c r="Q12" s="16">
        <v>279610.61074957979</v>
      </c>
      <c r="R12" s="16">
        <v>77157.646001255256</v>
      </c>
      <c r="S12" s="16">
        <v>96480.275230149418</v>
      </c>
      <c r="T12" s="16">
        <v>66302.919193554146</v>
      </c>
      <c r="U12" s="16">
        <v>0</v>
      </c>
      <c r="V12" s="16">
        <v>55181.219032020257</v>
      </c>
    </row>
    <row r="13" spans="2:22" x14ac:dyDescent="0.25">
      <c r="B13" s="38"/>
      <c r="C13" s="18" t="s">
        <v>111</v>
      </c>
      <c r="D13" s="17">
        <f t="shared" si="0"/>
        <v>1</v>
      </c>
      <c r="E13" s="17">
        <f>+E12/$D$12</f>
        <v>0.44822218846789502</v>
      </c>
      <c r="F13" s="17">
        <f t="shared" ref="F13:V13" si="4">+F12/$D$12</f>
        <v>1.8474016426775094E-2</v>
      </c>
      <c r="G13" s="17">
        <f t="shared" si="4"/>
        <v>9.1176744708958892E-3</v>
      </c>
      <c r="H13" s="17">
        <f t="shared" si="4"/>
        <v>4.4644043972151822E-5</v>
      </c>
      <c r="I13" s="17">
        <f t="shared" si="4"/>
        <v>0.1943658064400057</v>
      </c>
      <c r="J13" s="17">
        <f t="shared" si="4"/>
        <v>3.5270881480306049E-2</v>
      </c>
      <c r="K13" s="17">
        <f t="shared" si="4"/>
        <v>1.3400874482234255E-4</v>
      </c>
      <c r="L13" s="17">
        <f t="shared" si="4"/>
        <v>0.11366130610466538</v>
      </c>
      <c r="M13" s="17">
        <f t="shared" si="4"/>
        <v>0.11860909682974524</v>
      </c>
      <c r="N13" s="17">
        <f t="shared" si="4"/>
        <v>7.5396745026412798E-4</v>
      </c>
      <c r="O13" s="17">
        <f t="shared" si="4"/>
        <v>1.3105507473662285E-3</v>
      </c>
      <c r="P13" s="17">
        <f t="shared" si="4"/>
        <v>1.7490687202887317E-4</v>
      </c>
      <c r="Q13" s="17">
        <f t="shared" si="4"/>
        <v>2.9122682934900206E-2</v>
      </c>
      <c r="R13" s="17">
        <f t="shared" si="4"/>
        <v>8.0363104049376802E-3</v>
      </c>
      <c r="S13" s="17">
        <f t="shared" si="4"/>
        <v>1.004884777965734E-2</v>
      </c>
      <c r="T13" s="17">
        <f t="shared" si="4"/>
        <v>6.9057425544609401E-3</v>
      </c>
      <c r="U13" s="17">
        <f t="shared" si="4"/>
        <v>0</v>
      </c>
      <c r="V13" s="17">
        <f t="shared" si="4"/>
        <v>5.747368247301831E-3</v>
      </c>
    </row>
  </sheetData>
  <mergeCells count="2">
    <mergeCell ref="B10:B11"/>
    <mergeCell ref="B12:B13"/>
  </mergeCells>
  <conditionalFormatting sqref="C9">
    <cfRule type="containsText" dxfId="11" priority="11" operator="containsText" text="MISSING">
      <formula>NOT(ISERROR(SEARCH("MISSING",C9)))</formula>
    </cfRule>
    <cfRule type="notContainsBlanks" dxfId="10" priority="12">
      <formula>LEN(TRIM(C9))&gt;0</formula>
    </cfRule>
  </conditionalFormatting>
  <conditionalFormatting sqref="C9">
    <cfRule type="expression" dxfId="9" priority="9">
      <formula>$D9="Total Oper &amp; Maint Expenses"</formula>
    </cfRule>
    <cfRule type="expression" dxfId="8" priority="10">
      <formula>OR($D9="Total Customer Accounting Expenses",$D9="Total Cust Serv &amp; Informatn Expenses",$D9="Total Adm &amp; Gen Operation")</formula>
    </cfRule>
  </conditionalFormatting>
  <conditionalFormatting sqref="C11">
    <cfRule type="containsText" dxfId="7" priority="7" operator="containsText" text="MISSING">
      <formula>NOT(ISERROR(SEARCH("MISSING",C11)))</formula>
    </cfRule>
    <cfRule type="notContainsBlanks" dxfId="6" priority="8">
      <formula>LEN(TRIM(C11))&gt;0</formula>
    </cfRule>
  </conditionalFormatting>
  <conditionalFormatting sqref="C11">
    <cfRule type="expression" dxfId="5" priority="5">
      <formula>$D11="Total Oper &amp; Maint Expenses"</formula>
    </cfRule>
    <cfRule type="expression" dxfId="4" priority="6">
      <formula>OR($D11="Total Customer Accounting Expenses",$D11="Total Cust Serv &amp; Informatn Expenses",$D11="Total Adm &amp; Gen Operation")</formula>
    </cfRule>
  </conditionalFormatting>
  <conditionalFormatting sqref="C13">
    <cfRule type="containsText" dxfId="3" priority="3" operator="containsText" text="MISSING">
      <formula>NOT(ISERROR(SEARCH("MISSING",C13)))</formula>
    </cfRule>
    <cfRule type="notContainsBlanks" dxfId="2" priority="4">
      <formula>LEN(TRIM(C13))&gt;0</formula>
    </cfRule>
  </conditionalFormatting>
  <conditionalFormatting sqref="C13">
    <cfRule type="expression" dxfId="1" priority="1">
      <formula>$D13="Total Oper &amp; Maint Expenses"</formula>
    </cfRule>
    <cfRule type="expression" dxfId="0" priority="2">
      <formula>OR($D13="Total Customer Accounting Expenses",$D13="Total Cust Serv &amp; Informatn Expenses",$D13="Total Adm &amp; Gen Operation")</formula>
    </cfRule>
  </conditionalFormatting>
  <pageMargins left="0.7" right="0.7" top="0.75" bottom="0.75" header="0.3" footer="0.3"/>
  <pageSetup scale="60" orientation="landscape" r:id="rId1"/>
  <headerFooter>
    <oddFooter>&amp;RExhibit No. 1
Case No. IPC-E-25-16
T. Tatum, IPC
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Exhibit No. 1</vt:lpstr>
      <vt:lpstr> Workpaper No. 1</vt:lpstr>
      <vt:lpstr>Workpaper No. 2</vt:lpstr>
      <vt:lpstr>'Exhibit No.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Noe, Kelley</dc:creator>
  <cp:lastModifiedBy>Gust, Stacy</cp:lastModifiedBy>
  <cp:lastPrinted>2025-05-29T16:58:19Z</cp:lastPrinted>
  <dcterms:created xsi:type="dcterms:W3CDTF">2025-05-14T12:13:16Z</dcterms:created>
  <dcterms:modified xsi:type="dcterms:W3CDTF">2025-05-29T19:59:33Z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{D9899D64-6A0C-4E49-AD6B-644DD1CFAD2E}</vt:lpwstr>
  </property>
</Properties>
</file>